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Z:\travail\CAF 44 réaménag siège\PRO - DCE\Rendu\Corrections apportées - Rendu du 31.10.25\"/>
    </mc:Choice>
  </mc:AlternateContent>
  <xr:revisionPtr revIDLastSave="0" documentId="13_ncr:1_{550CA0F2-2274-4682-A424-07DE1F685703}" xr6:coauthVersionLast="47" xr6:coauthVersionMax="47" xr10:uidLastSave="{00000000-0000-0000-0000-000000000000}"/>
  <bookViews>
    <workbookView xWindow="-110" yWindow="-110" windowWidth="25820" windowHeight="13900" xr2:uid="{00000000-000D-0000-FFFF-FFFF00000000}"/>
  </bookViews>
  <sheets>
    <sheet name="Page de garde" sheetId="1" r:id="rId1"/>
    <sheet name="DPGF"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_xlnm.Print_Titles" localSheetId="1">DPGF!$1:$3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 i="6" l="1"/>
  <c r="F52" i="6"/>
  <c r="F50" i="6"/>
  <c r="F48" i="6"/>
  <c r="F46" i="6"/>
  <c r="F44" i="6"/>
  <c r="F42" i="6"/>
  <c r="F40" i="6"/>
  <c r="F38" i="6"/>
  <c r="F36" i="6"/>
  <c r="F34" i="6"/>
  <c r="F32" i="6"/>
  <c r="F30" i="6"/>
  <c r="F28" i="6"/>
  <c r="F26" i="6"/>
  <c r="F24" i="6"/>
  <c r="F22" i="6"/>
  <c r="F20" i="6"/>
  <c r="F18" i="6"/>
  <c r="F16" i="6"/>
  <c r="F14" i="6"/>
  <c r="F12" i="6"/>
  <c r="F10" i="6"/>
  <c r="F8" i="6"/>
  <c r="F6" i="6"/>
  <c r="AA97" i="3"/>
  <c r="AA8" i="3"/>
  <c r="G259" i="2"/>
  <c r="G258" i="2"/>
  <c r="G257" i="2"/>
  <c r="G256" i="2"/>
  <c r="G255" i="2"/>
  <c r="G250" i="2"/>
  <c r="G249" i="2"/>
  <c r="K241" i="2"/>
  <c r="K238" i="2"/>
  <c r="K235" i="2"/>
  <c r="K232" i="2"/>
  <c r="K229" i="2"/>
  <c r="K226" i="2"/>
  <c r="K223" i="2"/>
  <c r="K220" i="2"/>
  <c r="K217" i="2"/>
  <c r="K214" i="2"/>
  <c r="K211" i="2"/>
  <c r="K208" i="2"/>
  <c r="K205" i="2"/>
  <c r="K202" i="2"/>
  <c r="K196" i="2"/>
  <c r="K193" i="2"/>
  <c r="K190" i="2"/>
  <c r="K185" i="2"/>
  <c r="K182" i="2"/>
  <c r="K179" i="2"/>
  <c r="K177" i="2"/>
  <c r="K174" i="2"/>
  <c r="K172" i="2"/>
  <c r="K166" i="2"/>
  <c r="K164" i="2"/>
  <c r="K161" i="2"/>
  <c r="K159" i="2"/>
  <c r="K156" i="2"/>
  <c r="K154" i="2"/>
  <c r="K148" i="2"/>
  <c r="K145" i="2"/>
  <c r="K139" i="2"/>
  <c r="K137" i="2"/>
  <c r="K135" i="2"/>
  <c r="K133" i="2"/>
  <c r="K130" i="2"/>
  <c r="K128" i="2"/>
  <c r="K126" i="2"/>
  <c r="K124" i="2"/>
  <c r="K121" i="2"/>
  <c r="K119" i="2"/>
  <c r="K117" i="2"/>
  <c r="K115" i="2"/>
  <c r="K112" i="2"/>
  <c r="K110" i="2"/>
  <c r="K108" i="2"/>
  <c r="K106" i="2"/>
  <c r="K103" i="2"/>
  <c r="K101" i="2"/>
  <c r="K99" i="2"/>
  <c r="K97" i="2"/>
  <c r="K83" i="2"/>
  <c r="K78" i="2"/>
  <c r="K76" i="2"/>
  <c r="K74" i="2"/>
  <c r="K72" i="2"/>
  <c r="K70" i="2"/>
  <c r="K54" i="2"/>
  <c r="K52" i="2"/>
  <c r="K44" i="2"/>
  <c r="K35" i="2"/>
  <c r="K29" i="2"/>
  <c r="K23" i="2"/>
  <c r="K21" i="2"/>
  <c r="K16" i="2"/>
  <c r="G263" i="2" s="1"/>
  <c r="G85" i="1"/>
  <c r="G83" i="1"/>
  <c r="G81" i="1"/>
  <c r="G79" i="1"/>
  <c r="E71" i="1"/>
  <c r="E66" i="1"/>
  <c r="E62" i="1"/>
  <c r="E20" i="1"/>
  <c r="E11" i="1"/>
  <c r="G251" i="2" l="1"/>
  <c r="G262" i="2"/>
  <c r="G264" i="2" s="1"/>
  <c r="AA1" i="3" s="1"/>
  <c r="AA3" i="3" s="1"/>
  <c r="AA4" i="3" s="1"/>
  <c r="AA33" i="3"/>
  <c r="AA37" i="3" l="1"/>
  <c r="AA15" i="3"/>
  <c r="AA9" i="3"/>
  <c r="AA32" i="3"/>
  <c r="AA27" i="3"/>
  <c r="AA12" i="3"/>
  <c r="AA42" i="3"/>
  <c r="AA5" i="3"/>
  <c r="AA6" i="3" s="1"/>
  <c r="AA38" i="3" l="1"/>
  <c r="AA11" i="3"/>
  <c r="AA21" i="3"/>
  <c r="AA41" i="3"/>
  <c r="AA46" i="3"/>
  <c r="AA29" i="3"/>
  <c r="AA28" i="3"/>
  <c r="AA24" i="3"/>
  <c r="AA23" i="3"/>
  <c r="AA16" i="3"/>
  <c r="AA47" i="3"/>
  <c r="AA18" i="3"/>
  <c r="AA7" i="3"/>
  <c r="AA13" i="3"/>
  <c r="AA50" i="3" l="1"/>
  <c r="AA34" i="3"/>
  <c r="AA96" i="3"/>
  <c r="AA92" i="3"/>
  <c r="AA88" i="3" s="1"/>
  <c r="AA84" i="3" s="1"/>
  <c r="AA78" i="3" s="1"/>
  <c r="AA70" i="3" s="1"/>
  <c r="AA62" i="3" s="1"/>
  <c r="AA54" i="3" s="1"/>
  <c r="AA94" i="3"/>
  <c r="AA90" i="3"/>
  <c r="AA86" i="3" s="1"/>
  <c r="AA81" i="3" s="1"/>
  <c r="AA74" i="3" s="1"/>
  <c r="AA66" i="3" s="1"/>
  <c r="AA58" i="3" s="1"/>
  <c r="AA48" i="3" s="1"/>
  <c r="AA17" i="3"/>
  <c r="AA82" i="3" s="1"/>
  <c r="AA93" i="3"/>
  <c r="AA89" i="3" s="1"/>
  <c r="AA85" i="3" s="1"/>
  <c r="AA80" i="3" s="1"/>
  <c r="AA72" i="3" s="1"/>
  <c r="AA64" i="3" s="1"/>
  <c r="AA56" i="3" s="1"/>
  <c r="AA44" i="3" s="1"/>
  <c r="AA22" i="3"/>
  <c r="AA79" i="3" s="1"/>
  <c r="AA19" i="3"/>
  <c r="AA20" i="3" s="1"/>
  <c r="AA10" i="3"/>
  <c r="AA14" i="3"/>
  <c r="AA65" i="3" s="1"/>
  <c r="AA57" i="3" s="1"/>
  <c r="AA45" i="3" s="1"/>
  <c r="AA26" i="3" s="1"/>
  <c r="AA43" i="3"/>
  <c r="AA75" i="3" l="1"/>
  <c r="AA67" i="3" s="1"/>
  <c r="AA59" i="3" s="1"/>
  <c r="AA49" i="3" s="1"/>
  <c r="AA31" i="3" s="1"/>
  <c r="AA71" i="3"/>
  <c r="AA63" i="3" s="1"/>
  <c r="AA55" i="3" s="1"/>
  <c r="AA40" i="3" s="1"/>
  <c r="AA51" i="3"/>
  <c r="AA25" i="3"/>
  <c r="AA39" i="3"/>
  <c r="AA73" i="3"/>
  <c r="AA95" i="3"/>
  <c r="AA69" i="3"/>
  <c r="AA61" i="3" s="1"/>
  <c r="AA53" i="3" s="1"/>
  <c r="AA36" i="3" s="1"/>
  <c r="AA91" i="3"/>
  <c r="AA87" i="3" s="1"/>
  <c r="AA83" i="3" s="1"/>
  <c r="AA76" i="3" s="1"/>
  <c r="AA68" i="3" s="1"/>
  <c r="AA60" i="3" s="1"/>
  <c r="AA52" i="3" s="1"/>
  <c r="AA77" i="3"/>
  <c r="AA30" i="3"/>
  <c r="AA35" i="3" l="1"/>
  <c r="AA98" i="3" s="1"/>
  <c r="AA2" i="3" s="1"/>
  <c r="D26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6" authorId="0" shapeId="0" xr:uid="{00000000-0006-0000-0100-000001000000}">
      <text>
        <r>
          <rPr>
            <sz val="8"/>
            <color indexed="81"/>
            <rFont val="Tahoma"/>
            <family val="2"/>
          </rPr>
          <t>pour mémoire</t>
        </r>
      </text>
    </comment>
    <comment ref="K21" authorId="0" shapeId="0" xr:uid="{00000000-0006-0000-0100-000002000000}">
      <text>
        <r>
          <rPr>
            <sz val="8"/>
            <color indexed="81"/>
            <rFont val="Tahoma"/>
            <family val="2"/>
          </rPr>
          <t>pour mémoire</t>
        </r>
      </text>
    </comment>
    <comment ref="K23" authorId="0" shapeId="0" xr:uid="{00000000-0006-0000-0100-000003000000}">
      <text>
        <r>
          <rPr>
            <sz val="8"/>
            <color indexed="81"/>
            <rFont val="Tahoma"/>
            <family val="2"/>
          </rPr>
          <t>pour mémoire</t>
        </r>
      </text>
    </comment>
    <comment ref="K29" authorId="0" shapeId="0" xr:uid="{00000000-0006-0000-0100-000004000000}">
      <text>
        <r>
          <rPr>
            <sz val="8"/>
            <color indexed="81"/>
            <rFont val="Tahoma"/>
            <family val="2"/>
          </rPr>
          <t>pour mémoire</t>
        </r>
      </text>
    </comment>
    <comment ref="K35" authorId="0" shapeId="0" xr:uid="{00000000-0006-0000-0100-000005000000}">
      <text>
        <r>
          <rPr>
            <sz val="8"/>
            <color indexed="81"/>
            <rFont val="Tahoma"/>
            <family val="2"/>
          </rPr>
          <t>pour mémoire</t>
        </r>
      </text>
    </comment>
    <comment ref="K44" authorId="0" shapeId="0" xr:uid="{00000000-0006-0000-0100-000006000000}">
      <text>
        <r>
          <rPr>
            <sz val="8"/>
            <color indexed="81"/>
            <rFont val="Tahoma"/>
            <family val="2"/>
          </rPr>
          <t>pour mémoire</t>
        </r>
      </text>
    </comment>
    <comment ref="K52" authorId="0" shapeId="0" xr:uid="{00000000-0006-0000-0100-000007000000}">
      <text>
        <r>
          <rPr>
            <sz val="8"/>
            <color indexed="81"/>
            <rFont val="Tahoma"/>
            <family val="2"/>
          </rPr>
          <t>pour mémoire</t>
        </r>
      </text>
    </comment>
    <comment ref="K54" authorId="0" shapeId="0" xr:uid="{00000000-0006-0000-0100-000008000000}">
      <text>
        <r>
          <rPr>
            <sz val="8"/>
            <color indexed="81"/>
            <rFont val="Tahoma"/>
            <family val="2"/>
          </rPr>
          <t>pour mémoire</t>
        </r>
      </text>
    </comment>
    <comment ref="K70" authorId="0" shapeId="0" xr:uid="{00000000-0006-0000-0100-000009000000}">
      <text>
        <r>
          <rPr>
            <sz val="8"/>
            <color indexed="81"/>
            <rFont val="Tahoma"/>
            <family val="2"/>
          </rPr>
          <t>pour mémoire</t>
        </r>
      </text>
    </comment>
    <comment ref="K72" authorId="0" shapeId="0" xr:uid="{00000000-0006-0000-0100-00000A000000}">
      <text>
        <r>
          <rPr>
            <sz val="8"/>
            <color indexed="81"/>
            <rFont val="Tahoma"/>
            <family val="2"/>
          </rPr>
          <t>pour mémoire</t>
        </r>
      </text>
    </comment>
    <comment ref="K74" authorId="0" shapeId="0" xr:uid="{00000000-0006-0000-0100-00000B000000}">
      <text>
        <r>
          <rPr>
            <sz val="8"/>
            <color indexed="81"/>
            <rFont val="Tahoma"/>
            <family val="2"/>
          </rPr>
          <t>pour mémoire</t>
        </r>
      </text>
    </comment>
    <comment ref="K76" authorId="0" shapeId="0" xr:uid="{00000000-0006-0000-0100-00000C000000}">
      <text>
        <r>
          <rPr>
            <sz val="8"/>
            <color indexed="81"/>
            <rFont val="Tahoma"/>
            <family val="2"/>
          </rPr>
          <t>pour mémoire</t>
        </r>
      </text>
    </comment>
    <comment ref="K78" authorId="0" shapeId="0" xr:uid="{00000000-0006-0000-0100-00000D000000}">
      <text>
        <r>
          <rPr>
            <sz val="8"/>
            <color indexed="81"/>
            <rFont val="Tahoma"/>
            <family val="2"/>
          </rPr>
          <t>pour mémoire</t>
        </r>
      </text>
    </comment>
    <comment ref="K83" authorId="0" shapeId="0" xr:uid="{00000000-0006-0000-0100-00000E000000}">
      <text>
        <r>
          <rPr>
            <sz val="8"/>
            <color indexed="81"/>
            <rFont val="Tahoma"/>
            <family val="2"/>
          </rPr>
          <t>pour mémoire</t>
        </r>
      </text>
    </comment>
    <comment ref="K97" authorId="0" shapeId="0" xr:uid="{00000000-0006-0000-0100-00000F000000}">
      <text>
        <r>
          <rPr>
            <sz val="8"/>
            <color indexed="81"/>
            <rFont val="Tahoma"/>
            <family val="2"/>
          </rPr>
          <t>pour mémoire</t>
        </r>
      </text>
    </comment>
    <comment ref="K99" authorId="0" shapeId="0" xr:uid="{00000000-0006-0000-0100-000010000000}">
      <text>
        <r>
          <rPr>
            <sz val="8"/>
            <color indexed="81"/>
            <rFont val="Tahoma"/>
            <family val="2"/>
          </rPr>
          <t>pour mémoire</t>
        </r>
      </text>
    </comment>
    <comment ref="K101" authorId="0" shapeId="0" xr:uid="{00000000-0006-0000-0100-000011000000}">
      <text>
        <r>
          <rPr>
            <sz val="8"/>
            <color indexed="81"/>
            <rFont val="Tahoma"/>
            <family val="2"/>
          </rPr>
          <t>pour mémoire</t>
        </r>
      </text>
    </comment>
    <comment ref="K103" authorId="0" shapeId="0" xr:uid="{00000000-0006-0000-0100-000012000000}">
      <text>
        <r>
          <rPr>
            <sz val="8"/>
            <color indexed="81"/>
            <rFont val="Tahoma"/>
            <family val="2"/>
          </rPr>
          <t>pour mémoire</t>
        </r>
      </text>
    </comment>
    <comment ref="K106" authorId="0" shapeId="0" xr:uid="{00000000-0006-0000-0100-000013000000}">
      <text>
        <r>
          <rPr>
            <sz val="8"/>
            <color indexed="81"/>
            <rFont val="Tahoma"/>
            <family val="2"/>
          </rPr>
          <t>pour mémoire</t>
        </r>
      </text>
    </comment>
    <comment ref="K108" authorId="0" shapeId="0" xr:uid="{00000000-0006-0000-0100-000014000000}">
      <text>
        <r>
          <rPr>
            <sz val="8"/>
            <color indexed="81"/>
            <rFont val="Tahoma"/>
            <family val="2"/>
          </rPr>
          <t>pour mémoire</t>
        </r>
      </text>
    </comment>
    <comment ref="K110" authorId="0" shapeId="0" xr:uid="{00000000-0006-0000-0100-000015000000}">
      <text>
        <r>
          <rPr>
            <sz val="8"/>
            <color indexed="81"/>
            <rFont val="Tahoma"/>
            <family val="2"/>
          </rPr>
          <t>pour mémoire</t>
        </r>
      </text>
    </comment>
    <comment ref="K112" authorId="0" shapeId="0" xr:uid="{00000000-0006-0000-0100-000016000000}">
      <text>
        <r>
          <rPr>
            <sz val="8"/>
            <color indexed="81"/>
            <rFont val="Tahoma"/>
            <family val="2"/>
          </rPr>
          <t>pour mémoire</t>
        </r>
      </text>
    </comment>
    <comment ref="K115" authorId="0" shapeId="0" xr:uid="{00000000-0006-0000-0100-000017000000}">
      <text>
        <r>
          <rPr>
            <sz val="8"/>
            <color indexed="81"/>
            <rFont val="Tahoma"/>
            <family val="2"/>
          </rPr>
          <t>pour mémoire</t>
        </r>
      </text>
    </comment>
    <comment ref="K117" authorId="0" shapeId="0" xr:uid="{00000000-0006-0000-0100-000018000000}">
      <text>
        <r>
          <rPr>
            <sz val="8"/>
            <color indexed="81"/>
            <rFont val="Tahoma"/>
            <family val="2"/>
          </rPr>
          <t>pour mémoire</t>
        </r>
      </text>
    </comment>
    <comment ref="K119" authorId="0" shapeId="0" xr:uid="{00000000-0006-0000-0100-000019000000}">
      <text>
        <r>
          <rPr>
            <sz val="8"/>
            <color indexed="81"/>
            <rFont val="Tahoma"/>
            <family val="2"/>
          </rPr>
          <t>pour mémoire</t>
        </r>
      </text>
    </comment>
    <comment ref="K121" authorId="0" shapeId="0" xr:uid="{00000000-0006-0000-0100-00001A000000}">
      <text>
        <r>
          <rPr>
            <sz val="8"/>
            <color indexed="81"/>
            <rFont val="Tahoma"/>
            <family val="2"/>
          </rPr>
          <t>pour mémoire</t>
        </r>
      </text>
    </comment>
    <comment ref="K124" authorId="0" shapeId="0" xr:uid="{00000000-0006-0000-0100-00001B000000}">
      <text>
        <r>
          <rPr>
            <sz val="8"/>
            <color indexed="81"/>
            <rFont val="Tahoma"/>
            <family val="2"/>
          </rPr>
          <t>pour mémoire</t>
        </r>
      </text>
    </comment>
    <comment ref="K126" authorId="0" shapeId="0" xr:uid="{00000000-0006-0000-0100-00001C000000}">
      <text>
        <r>
          <rPr>
            <sz val="8"/>
            <color indexed="81"/>
            <rFont val="Tahoma"/>
            <family val="2"/>
          </rPr>
          <t>pour mémoire</t>
        </r>
      </text>
    </comment>
    <comment ref="K128" authorId="0" shapeId="0" xr:uid="{00000000-0006-0000-0100-00001D000000}">
      <text>
        <r>
          <rPr>
            <sz val="8"/>
            <color indexed="81"/>
            <rFont val="Tahoma"/>
            <family val="2"/>
          </rPr>
          <t>pour mémoire</t>
        </r>
      </text>
    </comment>
    <comment ref="K130" authorId="0" shapeId="0" xr:uid="{00000000-0006-0000-0100-00001E000000}">
      <text>
        <r>
          <rPr>
            <sz val="8"/>
            <color indexed="81"/>
            <rFont val="Tahoma"/>
            <family val="2"/>
          </rPr>
          <t>pour mémoire</t>
        </r>
      </text>
    </comment>
    <comment ref="K133" authorId="0" shapeId="0" xr:uid="{00000000-0006-0000-0100-00001F000000}">
      <text>
        <r>
          <rPr>
            <sz val="8"/>
            <color indexed="81"/>
            <rFont val="Tahoma"/>
            <family val="2"/>
          </rPr>
          <t>pour mémoire</t>
        </r>
      </text>
    </comment>
    <comment ref="K135" authorId="0" shapeId="0" xr:uid="{00000000-0006-0000-0100-000020000000}">
      <text>
        <r>
          <rPr>
            <sz val="8"/>
            <color indexed="81"/>
            <rFont val="Tahoma"/>
            <family val="2"/>
          </rPr>
          <t>pour mémoire</t>
        </r>
      </text>
    </comment>
    <comment ref="K137" authorId="0" shapeId="0" xr:uid="{00000000-0006-0000-0100-000021000000}">
      <text>
        <r>
          <rPr>
            <sz val="8"/>
            <color indexed="81"/>
            <rFont val="Tahoma"/>
            <family val="2"/>
          </rPr>
          <t>pour mémoire</t>
        </r>
      </text>
    </comment>
    <comment ref="K139" authorId="0" shapeId="0" xr:uid="{00000000-0006-0000-0100-000022000000}">
      <text>
        <r>
          <rPr>
            <sz val="8"/>
            <color indexed="81"/>
            <rFont val="Tahoma"/>
            <family val="2"/>
          </rPr>
          <t>pour mémoire</t>
        </r>
      </text>
    </comment>
    <comment ref="K145" authorId="0" shapeId="0" xr:uid="{00000000-0006-0000-0100-000023000000}">
      <text>
        <r>
          <rPr>
            <sz val="8"/>
            <color indexed="81"/>
            <rFont val="Tahoma"/>
            <family val="2"/>
          </rPr>
          <t>pour mémoire</t>
        </r>
      </text>
    </comment>
    <comment ref="K148" authorId="0" shapeId="0" xr:uid="{00000000-0006-0000-0100-000024000000}">
      <text>
        <r>
          <rPr>
            <sz val="8"/>
            <color indexed="81"/>
            <rFont val="Tahoma"/>
            <family val="2"/>
          </rPr>
          <t>pour mémoire</t>
        </r>
      </text>
    </comment>
    <comment ref="K154" authorId="0" shapeId="0" xr:uid="{00000000-0006-0000-0100-000025000000}">
      <text>
        <r>
          <rPr>
            <sz val="8"/>
            <color indexed="81"/>
            <rFont val="Tahoma"/>
            <family val="2"/>
          </rPr>
          <t>pour mémoire</t>
        </r>
      </text>
    </comment>
    <comment ref="K156" authorId="0" shapeId="0" xr:uid="{00000000-0006-0000-0100-000026000000}">
      <text>
        <r>
          <rPr>
            <sz val="8"/>
            <color indexed="81"/>
            <rFont val="Tahoma"/>
            <family val="2"/>
          </rPr>
          <t>pour mémoire</t>
        </r>
      </text>
    </comment>
    <comment ref="K159" authorId="0" shapeId="0" xr:uid="{00000000-0006-0000-0100-000027000000}">
      <text>
        <r>
          <rPr>
            <sz val="8"/>
            <color indexed="81"/>
            <rFont val="Tahoma"/>
            <family val="2"/>
          </rPr>
          <t>pour mémoire</t>
        </r>
      </text>
    </comment>
    <comment ref="K161" authorId="0" shapeId="0" xr:uid="{00000000-0006-0000-0100-000028000000}">
      <text>
        <r>
          <rPr>
            <sz val="8"/>
            <color indexed="81"/>
            <rFont val="Tahoma"/>
            <family val="2"/>
          </rPr>
          <t>pour mémoire</t>
        </r>
      </text>
    </comment>
    <comment ref="K164" authorId="0" shapeId="0" xr:uid="{00000000-0006-0000-0100-000029000000}">
      <text>
        <r>
          <rPr>
            <sz val="8"/>
            <color indexed="81"/>
            <rFont val="Tahoma"/>
            <family val="2"/>
          </rPr>
          <t>pour mémoire</t>
        </r>
      </text>
    </comment>
    <comment ref="K166" authorId="0" shapeId="0" xr:uid="{00000000-0006-0000-0100-00002A000000}">
      <text>
        <r>
          <rPr>
            <sz val="8"/>
            <color indexed="81"/>
            <rFont val="Tahoma"/>
            <family val="2"/>
          </rPr>
          <t>pour mémoire</t>
        </r>
      </text>
    </comment>
    <comment ref="K172" authorId="0" shapeId="0" xr:uid="{00000000-0006-0000-0100-00002B000000}">
      <text>
        <r>
          <rPr>
            <sz val="8"/>
            <color indexed="81"/>
            <rFont val="Tahoma"/>
            <family val="2"/>
          </rPr>
          <t>pour mémoire</t>
        </r>
      </text>
    </comment>
    <comment ref="K174" authorId="0" shapeId="0" xr:uid="{00000000-0006-0000-0100-00002C000000}">
      <text>
        <r>
          <rPr>
            <sz val="8"/>
            <color indexed="81"/>
            <rFont val="Tahoma"/>
            <family val="2"/>
          </rPr>
          <t>pour mémoire</t>
        </r>
      </text>
    </comment>
    <comment ref="K177" authorId="0" shapeId="0" xr:uid="{00000000-0006-0000-0100-00002D000000}">
      <text>
        <r>
          <rPr>
            <sz val="8"/>
            <color indexed="81"/>
            <rFont val="Tahoma"/>
            <family val="2"/>
          </rPr>
          <t>pour mémoire</t>
        </r>
      </text>
    </comment>
    <comment ref="K179" authorId="0" shapeId="0" xr:uid="{00000000-0006-0000-0100-00002E000000}">
      <text>
        <r>
          <rPr>
            <sz val="8"/>
            <color indexed="81"/>
            <rFont val="Tahoma"/>
            <family val="2"/>
          </rPr>
          <t>pour mémoire</t>
        </r>
      </text>
    </comment>
    <comment ref="K182" authorId="0" shapeId="0" xr:uid="{00000000-0006-0000-0100-00002F000000}">
      <text>
        <r>
          <rPr>
            <sz val="8"/>
            <color indexed="81"/>
            <rFont val="Tahoma"/>
            <family val="2"/>
          </rPr>
          <t>pour mémoire</t>
        </r>
      </text>
    </comment>
    <comment ref="K185" authorId="0" shapeId="0" xr:uid="{00000000-0006-0000-0100-000030000000}">
      <text>
        <r>
          <rPr>
            <sz val="8"/>
            <color indexed="81"/>
            <rFont val="Tahoma"/>
            <family val="2"/>
          </rPr>
          <t>pour mémoire</t>
        </r>
      </text>
    </comment>
    <comment ref="K190" authorId="0" shapeId="0" xr:uid="{00000000-0006-0000-0100-000031000000}">
      <text>
        <r>
          <rPr>
            <sz val="8"/>
            <color indexed="81"/>
            <rFont val="Tahoma"/>
            <family val="2"/>
          </rPr>
          <t>pour mémoire</t>
        </r>
      </text>
    </comment>
    <comment ref="K193" authorId="0" shapeId="0" xr:uid="{00000000-0006-0000-0100-000032000000}">
      <text>
        <r>
          <rPr>
            <sz val="8"/>
            <color indexed="81"/>
            <rFont val="Tahoma"/>
            <family val="2"/>
          </rPr>
          <t>pour mémoire</t>
        </r>
      </text>
    </comment>
    <comment ref="K196" authorId="0" shapeId="0" xr:uid="{00000000-0006-0000-0100-000033000000}">
      <text>
        <r>
          <rPr>
            <sz val="8"/>
            <color indexed="81"/>
            <rFont val="Tahoma"/>
            <family val="2"/>
          </rPr>
          <t>pour mémoire</t>
        </r>
      </text>
    </comment>
    <comment ref="K202" authorId="0" shapeId="0" xr:uid="{00000000-0006-0000-0100-000034000000}">
      <text>
        <r>
          <rPr>
            <sz val="8"/>
            <color indexed="81"/>
            <rFont val="Tahoma"/>
            <family val="2"/>
          </rPr>
          <t>pour mémoire</t>
        </r>
      </text>
    </comment>
    <comment ref="K205" authorId="0" shapeId="0" xr:uid="{00000000-0006-0000-0100-000035000000}">
      <text>
        <r>
          <rPr>
            <sz val="8"/>
            <color indexed="81"/>
            <rFont val="Tahoma"/>
            <family val="2"/>
          </rPr>
          <t>pour mémoire</t>
        </r>
      </text>
    </comment>
    <comment ref="K208" authorId="0" shapeId="0" xr:uid="{00000000-0006-0000-0100-000036000000}">
      <text>
        <r>
          <rPr>
            <sz val="8"/>
            <color indexed="81"/>
            <rFont val="Tahoma"/>
            <family val="2"/>
          </rPr>
          <t>pour mémoire</t>
        </r>
      </text>
    </comment>
    <comment ref="K211" authorId="0" shapeId="0" xr:uid="{00000000-0006-0000-0100-000037000000}">
      <text>
        <r>
          <rPr>
            <sz val="8"/>
            <color indexed="81"/>
            <rFont val="Tahoma"/>
            <family val="2"/>
          </rPr>
          <t>pour mémoire</t>
        </r>
      </text>
    </comment>
    <comment ref="K214" authorId="0" shapeId="0" xr:uid="{00000000-0006-0000-0100-000038000000}">
      <text>
        <r>
          <rPr>
            <sz val="8"/>
            <color indexed="81"/>
            <rFont val="Tahoma"/>
            <family val="2"/>
          </rPr>
          <t>pour mémoire</t>
        </r>
      </text>
    </comment>
    <comment ref="K217" authorId="0" shapeId="0" xr:uid="{00000000-0006-0000-0100-000039000000}">
      <text>
        <r>
          <rPr>
            <sz val="8"/>
            <color indexed="81"/>
            <rFont val="Tahoma"/>
            <family val="2"/>
          </rPr>
          <t>pour mémoire</t>
        </r>
      </text>
    </comment>
    <comment ref="K220" authorId="0" shapeId="0" xr:uid="{00000000-0006-0000-0100-00003A000000}">
      <text>
        <r>
          <rPr>
            <sz val="8"/>
            <color indexed="81"/>
            <rFont val="Tahoma"/>
            <family val="2"/>
          </rPr>
          <t>pour mémoire</t>
        </r>
      </text>
    </comment>
    <comment ref="K223" authorId="0" shapeId="0" xr:uid="{00000000-0006-0000-0100-00003B000000}">
      <text>
        <r>
          <rPr>
            <sz val="8"/>
            <color indexed="81"/>
            <rFont val="Tahoma"/>
            <family val="2"/>
          </rPr>
          <t>pour mémoire</t>
        </r>
      </text>
    </comment>
    <comment ref="K226" authorId="0" shapeId="0" xr:uid="{00000000-0006-0000-0100-00003C000000}">
      <text>
        <r>
          <rPr>
            <sz val="8"/>
            <color indexed="81"/>
            <rFont val="Tahoma"/>
            <family val="2"/>
          </rPr>
          <t>pour mémoire</t>
        </r>
      </text>
    </comment>
    <comment ref="K229" authorId="0" shapeId="0" xr:uid="{00000000-0006-0000-0100-00003D000000}">
      <text>
        <r>
          <rPr>
            <sz val="8"/>
            <color indexed="81"/>
            <rFont val="Tahoma"/>
            <family val="2"/>
          </rPr>
          <t>pour mémoire</t>
        </r>
      </text>
    </comment>
    <comment ref="K232" authorId="0" shapeId="0" xr:uid="{00000000-0006-0000-0100-00003E000000}">
      <text>
        <r>
          <rPr>
            <sz val="8"/>
            <color indexed="81"/>
            <rFont val="Tahoma"/>
            <family val="2"/>
          </rPr>
          <t>pour mémoire</t>
        </r>
      </text>
    </comment>
    <comment ref="K235" authorId="0" shapeId="0" xr:uid="{00000000-0006-0000-0100-00003F000000}">
      <text>
        <r>
          <rPr>
            <sz val="8"/>
            <color indexed="81"/>
            <rFont val="Tahoma"/>
            <family val="2"/>
          </rPr>
          <t>pour mémoire</t>
        </r>
      </text>
    </comment>
    <comment ref="K238" authorId="0" shapeId="0" xr:uid="{00000000-0006-0000-0100-000040000000}">
      <text>
        <r>
          <rPr>
            <sz val="8"/>
            <color indexed="81"/>
            <rFont val="Tahoma"/>
            <family val="2"/>
          </rPr>
          <t>pour mémoire</t>
        </r>
      </text>
    </comment>
    <comment ref="K241" authorId="0" shapeId="0" xr:uid="{00000000-0006-0000-0100-000041000000}">
      <text>
        <r>
          <rPr>
            <sz val="8"/>
            <color indexed="81"/>
            <rFont val="Tahoma"/>
            <family val="2"/>
          </rPr>
          <t>pour mémoire</t>
        </r>
      </text>
    </comment>
  </commentList>
</comments>
</file>

<file path=xl/sharedStrings.xml><?xml version="1.0" encoding="utf-8"?>
<sst xmlns="http://schemas.openxmlformats.org/spreadsheetml/2006/main" count="577" uniqueCount="356">
  <si>
    <t>Dossier</t>
  </si>
  <si>
    <t>Date</t>
  </si>
  <si>
    <t>Phase</t>
  </si>
  <si>
    <t>Indice</t>
  </si>
  <si>
    <t>MAITRE D'OUVRAGE
CAISSE D'ALLOCATIONS FAMILIALES DE LOIRE ATLANTIQUE
22 rue de Malville
44937 NANTES CEDEX 9</t>
  </si>
  <si>
    <t>ACOUSTICIEN : 
    DB ACOUSTIC
    20 rue de la Chevalerie
    49800 TRELAZE</t>
  </si>
  <si>
    <t>ECONOMISTE DE LA CONSTRUCTION : 
    CISA
    24 rue des champs de la ville
    Corné 49630 Loire-Authion</t>
  </si>
  <si>
    <t>BE STRUCTURE : 
    EVEN
    5 rue des Petites Maulévries
    BP 50714 - 49007 ANGERS CEDEX 01</t>
  </si>
  <si>
    <t>BE FLUIDES : 
    I2D CONSEIL
    14 rue Joseph Fourier
    49070 BEAUCOUZE</t>
  </si>
  <si>
    <t>ARCHITECTE : 
    BEE ARCHITECTURE
    10 place des Perrochères
    49120 CHEMILLE EN ANJOU</t>
  </si>
  <si>
    <t>NIV</t>
  </si>
  <si>
    <t>CODE</t>
  </si>
  <si>
    <t>CODE_CAO</t>
  </si>
  <si>
    <t>TITRE1</t>
  </si>
  <si>
    <t>M1</t>
  </si>
  <si>
    <t>M2</t>
  </si>
  <si>
    <t>U</t>
  </si>
  <si>
    <t>QTE</t>
  </si>
  <si>
    <t>QTEENTR</t>
  </si>
  <si>
    <t>CRM</t>
  </si>
  <si>
    <t>CRT</t>
  </si>
  <si>
    <t>VAROPT</t>
  </si>
  <si>
    <t>TVA</t>
  </si>
  <si>
    <t>MARQUE</t>
  </si>
  <si>
    <t>REF</t>
  </si>
  <si>
    <t>COMM</t>
  </si>
  <si>
    <t>LOC</t>
  </si>
  <si>
    <t>Niveau</t>
  </si>
  <si>
    <t>Code</t>
  </si>
  <si>
    <t>Code CAO</t>
  </si>
  <si>
    <t>Désignation</t>
  </si>
  <si>
    <t>Qté</t>
  </si>
  <si>
    <t>Qté
Entr.</t>
  </si>
  <si>
    <t>P.U. HT</t>
  </si>
  <si>
    <t>P.T. HT</t>
  </si>
  <si>
    <t xml:space="preserve"> Variante /
 Option</t>
  </si>
  <si>
    <t>Numéro
 Option</t>
  </si>
  <si>
    <t>Taux TVA</t>
  </si>
  <si>
    <t>Marque</t>
  </si>
  <si>
    <t>Référence</t>
  </si>
  <si>
    <t>Commentaire</t>
  </si>
  <si>
    <t>Localisation</t>
  </si>
  <si>
    <t>Lot n°1</t>
  </si>
  <si>
    <t>TRAVAUX DE DEMOLITION</t>
  </si>
  <si>
    <t>3.&amp;</t>
  </si>
  <si>
    <t>1.3</t>
  </si>
  <si>
    <t>DESCRIPTION DES OUVRAGES</t>
  </si>
  <si>
    <t>1.3.1</t>
  </si>
  <si>
    <t xml:space="preserve">INSTALLATIONS DE CHANTIER </t>
  </si>
  <si>
    <t>4.T</t>
  </si>
  <si>
    <t>1.3.1.1</t>
  </si>
  <si>
    <t>AFFICHAGE ADMINISTRATIF</t>
  </si>
  <si>
    <t>1.3.1.1.1</t>
  </si>
  <si>
    <t>Panneau de chantier</t>
  </si>
  <si>
    <t>6.T</t>
  </si>
  <si>
    <t>6.&amp;</t>
  </si>
  <si>
    <t>1.3.1.1.2</t>
  </si>
  <si>
    <t>C AEA001</t>
  </si>
  <si>
    <t>9.&amp;</t>
  </si>
  <si>
    <t>5.&amp;</t>
  </si>
  <si>
    <t>1.3.1.5</t>
  </si>
  <si>
    <t>CLOTURE DE CHANTIER - SIGNALISATION</t>
  </si>
  <si>
    <t>5.T</t>
  </si>
  <si>
    <t>1.3.1.5.1</t>
  </si>
  <si>
    <t>C_ACA003</t>
  </si>
  <si>
    <t xml:space="preserve">Clôtures de chantier </t>
  </si>
  <si>
    <t>ML</t>
  </si>
  <si>
    <t>1.3.1.5.2</t>
  </si>
  <si>
    <t>Signalisation</t>
  </si>
  <si>
    <t>Unité</t>
  </si>
  <si>
    <t>1.3.1.2</t>
  </si>
  <si>
    <t>NETTOYAGE</t>
  </si>
  <si>
    <t>1.3.1.2.1</t>
  </si>
  <si>
    <t>Zone chantier:</t>
  </si>
  <si>
    <t>1.3.1.2.1.1</t>
  </si>
  <si>
    <t>Nettoyage chantier</t>
  </si>
  <si>
    <t>9.L</t>
  </si>
  <si>
    <t xml:space="preserve">Localisation : 
Pour chaque phases de travaux 
</t>
  </si>
  <si>
    <t>1.3.1.2.2</t>
  </si>
  <si>
    <t>Accès chantier - Abords</t>
  </si>
  <si>
    <t>1.3.1.2.2.1</t>
  </si>
  <si>
    <t>Nettoyage accès et abords du chantier</t>
  </si>
  <si>
    <t>1.3.1.3</t>
  </si>
  <si>
    <t>3.2.5</t>
  </si>
  <si>
    <t>CANTONNEMENT</t>
  </si>
  <si>
    <t>1.3.1.3.1</t>
  </si>
  <si>
    <t>VESTIAIRES</t>
  </si>
  <si>
    <t>1.3.1.3.1.1</t>
  </si>
  <si>
    <t>C_ADB001</t>
  </si>
  <si>
    <t>Armoires vestiaires</t>
  </si>
  <si>
    <t>1.3.1.3.2</t>
  </si>
  <si>
    <t>REFECTOIRE :</t>
  </si>
  <si>
    <t>1.3.1.3.3</t>
  </si>
  <si>
    <t>SANITAIRES</t>
  </si>
  <si>
    <t>1.3.1.3.3.1</t>
  </si>
  <si>
    <t>Nettoyage sanitaire chantier</t>
  </si>
  <si>
    <t>1.3.1.3.3.2</t>
  </si>
  <si>
    <t>Consommable</t>
  </si>
  <si>
    <t>4.&amp;</t>
  </si>
  <si>
    <t>3.T</t>
  </si>
  <si>
    <t>1.3.2</t>
  </si>
  <si>
    <t>COUPURES DES RESEAUX</t>
  </si>
  <si>
    <t>1.3.2.1</t>
  </si>
  <si>
    <t>DEPOSE DES EQUIPEMENTS TECHNIQUES:</t>
  </si>
  <si>
    <t>1.3.3</t>
  </si>
  <si>
    <t>TRAVAUX PREPARATOIRES</t>
  </si>
  <si>
    <t>1.3.3.1</t>
  </si>
  <si>
    <t>ISOLEMENT DU CHANTIER</t>
  </si>
  <si>
    <t>1.3.3.1.1</t>
  </si>
  <si>
    <t>Isolement de chantier RDC</t>
  </si>
  <si>
    <t>1.3.3.1.2</t>
  </si>
  <si>
    <t>Isolement de chantier R+1</t>
  </si>
  <si>
    <t>1.3.3.1.3</t>
  </si>
  <si>
    <t>Isolement de chantier R+2</t>
  </si>
  <si>
    <t>1.3.3.1.4</t>
  </si>
  <si>
    <t>Isolement de chantier R+3</t>
  </si>
  <si>
    <t>1.3.3.1.5</t>
  </si>
  <si>
    <t>Isolement de chantier R+4</t>
  </si>
  <si>
    <t>1.3.3.2</t>
  </si>
  <si>
    <t>PROTECTION</t>
  </si>
  <si>
    <t>1.3.3.2.1</t>
  </si>
  <si>
    <t>Protection</t>
  </si>
  <si>
    <t>1.3.4</t>
  </si>
  <si>
    <t xml:space="preserve">TRAVAUX DE DEPOSE ET DEMOLITION </t>
  </si>
  <si>
    <t>1.3.4.1</t>
  </si>
  <si>
    <t>DEPOSE DES FAUX PLAFONDS</t>
  </si>
  <si>
    <t>1.3.4.1.1</t>
  </si>
  <si>
    <t>DEPOSE DE PLAFOND</t>
  </si>
  <si>
    <t>6.U.DESCRIPTIF_IMAGE</t>
  </si>
  <si>
    <t>1.3.4.1.2</t>
  </si>
  <si>
    <t>Protection de sol RDC</t>
  </si>
  <si>
    <t>1.3.4.1.3</t>
  </si>
  <si>
    <t>Traitement des déchets de plafond RDC</t>
  </si>
  <si>
    <t>1.3.4.1.4</t>
  </si>
  <si>
    <t>Dépose éléments de plafond placo RDC</t>
  </si>
  <si>
    <t>1.3.4.1.5</t>
  </si>
  <si>
    <t>Dépose Faux-plafond RDC</t>
  </si>
  <si>
    <r>
      <rPr>
        <i/>
        <sz val="8"/>
        <color rgb="FF000000"/>
        <rFont val="Arial"/>
        <family val="2"/>
      </rPr>
      <t xml:space="preserve">Localisation : </t>
    </r>
    <r>
      <rPr>
        <b/>
        <i/>
        <sz val="8"/>
        <color rgb="FF000000"/>
        <rFont val="Arial"/>
        <family val="2"/>
      </rPr>
      <t xml:space="preserve"> 
Au droit du rez de chaussée
</t>
    </r>
    <r>
      <rPr>
        <i/>
        <sz val="8"/>
        <color rgb="FF000000"/>
        <rFont val="Arial"/>
        <family val="2"/>
      </rPr>
      <t xml:space="preserve">
</t>
    </r>
    <r>
      <rPr>
        <i/>
        <u/>
        <sz val="8"/>
        <color rgb="FF000000"/>
        <rFont val="Arial"/>
        <family val="2"/>
      </rPr>
      <t>Phase 1</t>
    </r>
    <r>
      <rPr>
        <i/>
        <sz val="8"/>
        <color rgb="FF000000"/>
        <rFont val="Arial"/>
        <family val="2"/>
      </rPr>
      <t xml:space="preserve">
	SALLE DE REUNION (07.67)
	SAS (04.30)
	CELLULE ORDONNANCEMENT BUDGET (07.69)
	RESPON. ACHATS REPORG. (07.70)
	CELLULE ACHAT MARCHE (07.72)
	RESP. GESTION PATRIMOINE IMMOBILIER (07.73)
	SALLE DE REUNION (04.27)
	SAS (05.41)
	CIRCULATION DEGAGEMENT
</t>
    </r>
    <r>
      <rPr>
        <b/>
        <i/>
        <sz val="8"/>
        <color rgb="FF000000"/>
        <rFont val="Arial"/>
        <family val="2"/>
      </rPr>
      <t>Nota</t>
    </r>
    <r>
      <rPr>
        <i/>
        <sz val="8"/>
        <color rgb="FF000000"/>
        <rFont val="Arial"/>
        <family val="2"/>
      </rPr>
      <t xml:space="preserve">:
	Réaliser les travaux de déposes sur les circulations de façon à toujours conserver un accès sur l’extérieur pour les évacuations de secours et cheminement du personnel de l'établissement, prévoir la mise en place de barrières amovibles.
</t>
    </r>
    <r>
      <rPr>
        <i/>
        <u/>
        <sz val="8"/>
        <color rgb="FF000000"/>
        <rFont val="Arial"/>
        <family val="2"/>
      </rPr>
      <t>Phase 2</t>
    </r>
    <r>
      <rPr>
        <i/>
        <sz val="8"/>
        <color rgb="FF000000"/>
        <rFont val="Arial"/>
        <family val="2"/>
      </rPr>
      <t xml:space="preserve">
	ARCHIVAGE DES DOCUMENTS (01.03)
	RESPONSABLE G2A (04.30)
	SCANNERS ARCHIVAGE DOCUMENTATION (01.05)
	GROUPE G2A (01.02)
	GROUPE G2A (01.01)
	CIRCULATIONS DEGAGEMENTS
	ESC. (05.33)
	LOCAL REPART. (01.04)
	LOCAL SYNDICAT (01.16)
</t>
    </r>
    <r>
      <rPr>
        <b/>
        <i/>
        <sz val="8"/>
        <color rgb="FF000000"/>
        <rFont val="Arial"/>
        <family val="2"/>
      </rPr>
      <t>Nota</t>
    </r>
    <r>
      <rPr>
        <i/>
        <sz val="8"/>
        <color rgb="FF000000"/>
        <rFont val="Arial"/>
        <family val="2"/>
      </rPr>
      <t xml:space="preserve">:
	Réaliser les travaux de déposes sur les circulations de façon à toujours conserver un accès sur l’extérieur pour les évacuations de secours et cheminement du personnel de l'établissement, prévoir la mise en place de barrières amovibles.
</t>
    </r>
  </si>
  <si>
    <t>1.3.4.1.6</t>
  </si>
  <si>
    <t>Traitement des déchets de plafond R+1</t>
  </si>
  <si>
    <t>1.3.4.1.7</t>
  </si>
  <si>
    <t>Protection de sol R+1</t>
  </si>
  <si>
    <t>1.3.4.1.8</t>
  </si>
  <si>
    <t>Dépose éléments de plafond placo R+1</t>
  </si>
  <si>
    <t>1.3.4.1.9</t>
  </si>
  <si>
    <t>Dépose Faux-plafond R+1</t>
  </si>
  <si>
    <r>
      <rPr>
        <i/>
        <sz val="8"/>
        <color rgb="FF000000"/>
        <rFont val="Arial"/>
        <family val="2"/>
      </rPr>
      <t xml:space="preserve">Localisation : </t>
    </r>
    <r>
      <rPr>
        <b/>
        <i/>
        <sz val="8"/>
        <color rgb="FF000000"/>
        <rFont val="Arial"/>
        <family val="2"/>
      </rPr>
      <t xml:space="preserve">
Au droit du R+1</t>
    </r>
    <r>
      <rPr>
        <i/>
        <sz val="8"/>
        <color rgb="FF000000"/>
        <rFont val="Arial"/>
        <family val="2"/>
      </rPr>
      <t xml:space="preserve">
</t>
    </r>
    <r>
      <rPr>
        <i/>
        <u/>
        <sz val="8"/>
        <color rgb="FF000000"/>
        <rFont val="Arial"/>
        <family val="2"/>
      </rPr>
      <t>Phase 1</t>
    </r>
    <r>
      <rPr>
        <i/>
        <sz val="8"/>
        <color rgb="FF000000"/>
        <rFont val="Arial"/>
        <family val="2"/>
      </rPr>
      <t xml:space="preserve">:
	SALLE FORMATION N°2 (17.33)
	RESPON. FORMATION (17.35)
	SALLE FORMATION N°1 (17.31)
	CONCEPTE. ANIMATEUR FORMATION P.F. (17.32)
	ASSISTANTE DE FORMATION (17.36)
	REFERENTS TECHNIQUES PRS (17.40)
	RESPONS. PAT (17.41)
	POLE D'APPUI TECHNIQUE (17.42)
	CIRCILATIONS DEGAGEMENTS
	SYNDICAT CFTC (17.48)
	SYNDICAT  FO (17.51)
	SYNDICAT CGT (17.52)
	SYNDICAT CFDT (17.55)
	COMITE SOCIAL et ECONOMIQUE (Cse) (17.58
</t>
    </r>
    <r>
      <rPr>
        <i/>
        <u/>
        <sz val="8"/>
        <color rgb="FF000000"/>
        <rFont val="Arial"/>
        <family val="2"/>
      </rPr>
      <t>Phase 1A</t>
    </r>
    <r>
      <rPr>
        <i/>
        <sz val="8"/>
        <color rgb="FF000000"/>
        <rFont val="Arial"/>
        <family val="2"/>
      </rPr>
      <t xml:space="preserve">:
	SAS (17.49)
	CUISINE DU PERSONNEL (17.50)
	PLACARD (17.53)
	SYNDICAT CFE-CGC (17.54)
	LOCAL Ces BIBLIOTHEQUE (17.56)
	CIRCULATION
</t>
    </r>
    <r>
      <rPr>
        <i/>
        <u/>
        <sz val="8"/>
        <color rgb="FF000000"/>
        <rFont val="Arial"/>
        <family val="2"/>
      </rPr>
      <t>Phase 2:</t>
    </r>
    <r>
      <rPr>
        <i/>
        <sz val="8"/>
        <color rgb="FF000000"/>
        <rFont val="Arial"/>
        <family val="2"/>
      </rPr>
      <t xml:space="preserve">
	SALLE DE FORMATION (11.10)
	FORMATION CONTINUE P.F. (11.13)
	RESPO. GESTION  FLUX (15.30)
	GROUPES CSU (11.12)
	PÔLE RELATIONS PARTENARIALES (16.31)
	BOISSON (15.29)
	PLATE-FORME TELEPHONIQUE (12.62)
	GROUPE RENFORT PRODUCTION (12.60)
	CIRCULATIONS DEGAGEMENTS
</t>
    </r>
    <r>
      <rPr>
        <i/>
        <u/>
        <sz val="8"/>
        <color rgb="FF000000"/>
        <rFont val="Arial"/>
        <family val="2"/>
      </rPr>
      <t>Phase 3:</t>
    </r>
    <r>
      <rPr>
        <i/>
        <sz val="8"/>
        <color rgb="FF000000"/>
        <rFont val="Arial"/>
        <family val="2"/>
      </rPr>
      <t xml:space="preserve">
	PLATE-FORME TELEPHONIQUE (11.09)
	RESPONS. PILOTAGE DE LA RELATION DE SERVICE (11.07)
	SRAP et SNAP (11.01)
	PHOTO. (11.08)
	ENTRET. (11.05)
	GROUPE RENFORT RAC (11.00)
	CHARGE DE PROJET (13.26)
	LOCAL FUMEURS (11.02)
	REPOS (13.25)
	SANIT. (13.18)
	SALLE DE BIOMETRIE (13.19)
	INVESTIG. (13.22)
	DES. (13.23)
	MEDECIN DU TRAVAIL (13.21)
	ACCUEIL  ITINERANT (12.13)
	CIRCULATIONS DEGAGEMENTS
</t>
    </r>
  </si>
  <si>
    <t>1.3.4.1.10</t>
  </si>
  <si>
    <t>Traitement des déchets de plafond R+2</t>
  </si>
  <si>
    <t>1.3.4.1.11</t>
  </si>
  <si>
    <t>Protection de sol R+2</t>
  </si>
  <si>
    <t>1.3.4.1.12</t>
  </si>
  <si>
    <t>Dépose éléments de plafond placo R+2</t>
  </si>
  <si>
    <t>1.3.4.1.13</t>
  </si>
  <si>
    <t>Dépose Faux-plafond R+2</t>
  </si>
  <si>
    <r>
      <rPr>
        <i/>
        <sz val="8"/>
        <color rgb="FF000000"/>
        <rFont val="Arial"/>
        <family val="2"/>
      </rPr>
      <t xml:space="preserve">Localisation : </t>
    </r>
    <r>
      <rPr>
        <b/>
        <i/>
        <sz val="8"/>
        <color rgb="FF000000"/>
        <rFont val="Arial"/>
        <family val="2"/>
      </rPr>
      <t xml:space="preserve">
Au droit du R+2</t>
    </r>
    <r>
      <rPr>
        <i/>
        <sz val="8"/>
        <color rgb="FF000000"/>
        <rFont val="Arial"/>
        <family val="2"/>
      </rPr>
      <t xml:space="preserve">
</t>
    </r>
    <r>
      <rPr>
        <i/>
        <u/>
        <sz val="8"/>
        <color rgb="FF000000"/>
        <rFont val="Arial"/>
        <family val="2"/>
      </rPr>
      <t>Phase 1</t>
    </r>
    <r>
      <rPr>
        <i/>
        <sz val="8"/>
        <color rgb="FF000000"/>
        <rFont val="Arial"/>
        <family val="2"/>
      </rPr>
      <t xml:space="preserve">
	SALLE DE FORMATION (27.43)
	POLE HANDICAP GDA -  GROUPE  1 (27.44)
	CADRES POLYVALENTS (27.40)
	CADRES POLYVALENTS (27.41)
	POLE HANDICAP GDA -  GROUPE  2 (27.45)
	CIRCULATIONS DEGAGEMENTS
	SECRETARIAT GDA GESTION DES FLUX (21.10)
	POLE HANDICAP GDA -  GROUPE  3 (21.11)
	POLE TRANSVERSAL GDA - GROUPE  13 (26.46)
</t>
    </r>
    <r>
      <rPr>
        <i/>
        <u/>
        <sz val="8"/>
        <color rgb="FF000000"/>
        <rFont val="Arial"/>
        <family val="2"/>
      </rPr>
      <t>Phase 2</t>
    </r>
    <r>
      <rPr>
        <i/>
        <sz val="8"/>
        <color rgb="FF000000"/>
        <rFont val="Arial"/>
        <family val="2"/>
      </rPr>
      <t xml:space="preserve">:
	POLE PRECARITE GDA - GROUPE 7 (21.01)
	POLE LOGEMENT GDA - GROUPE 6 (21.04)
	POLE LOGEMENT GDA - GROUPE 5 (21.06)
	POLE LOGEMENT GDA - GROUPE 4 (21.07)
	CIRCULATION DEGAGEMENT
</t>
    </r>
    <r>
      <rPr>
        <i/>
        <u/>
        <sz val="8"/>
        <color rgb="FF000000"/>
        <rFont val="Arial"/>
        <family val="2"/>
      </rPr>
      <t>Phase 3</t>
    </r>
    <r>
      <rPr>
        <i/>
        <sz val="8"/>
        <color rgb="FF000000"/>
        <rFont val="Arial"/>
        <family val="2"/>
      </rPr>
      <t xml:space="preserve">:
	POLE PRECARITE GDA - GROUPE  8 (23.25)
	LOCAL TECHNIQUE (21.02)
	LOCAL INFORMATIQUE (22.17)
	VESTI. HOMMES (22.18)
	LOCAL TECHNIQUE (22.20)
	SALLE DE DETENTE (22.25)
	SALLE DE REUNION (22.22)
	SALLE DE VAPORTER (22.29)
	RESPONSABLE PRODUCTION P.F. (22.12)
	CONSEILLER APPUI AU PILOTAGE PRODUCTION (22.13)
	POLE PRECARITE GDA - GROUPE 9 (22.15)
	POLE PRECARITE GDA - GROUPE 10 (22.19)
	POLE TRANSVERSAL GDA - GROUPE 11 (22.21)
	POLE TRANSVERSAL GDA - GROUPE 12 (22.23)
	RESPONSABLE DEPARTEMENT PRESTATIONS (22.24)
	RANGEMENT PHOTOCOPIE (26.33)
	CIRCULATION DEGAGEMENT
</t>
    </r>
  </si>
  <si>
    <t>1.3.4.1.14</t>
  </si>
  <si>
    <t>Traitement des déchets de plafond R+3</t>
  </si>
  <si>
    <t>1.3.4.1.15</t>
  </si>
  <si>
    <t>Protection de sol R+3</t>
  </si>
  <si>
    <t>1.3.4.1.16</t>
  </si>
  <si>
    <t>Dépose éléments de plafond placo R+3</t>
  </si>
  <si>
    <t>1.3.4.1.17</t>
  </si>
  <si>
    <t>Dépose Faux-plafond R+3</t>
  </si>
  <si>
    <r>
      <rPr>
        <i/>
        <sz val="8"/>
        <color rgb="FF000000"/>
        <rFont val="Arial"/>
        <family val="2"/>
      </rPr>
      <t xml:space="preserve">Localisation : </t>
    </r>
    <r>
      <rPr>
        <i/>
        <sz val="8"/>
        <color rgb="FF000000"/>
        <rFont val="Arial"/>
        <family val="2"/>
      </rPr>
      <t xml:space="preserve">
</t>
    </r>
    <r>
      <rPr>
        <b/>
        <i/>
        <sz val="8"/>
        <color rgb="FF000000"/>
        <rFont val="Arial"/>
        <family val="2"/>
      </rPr>
      <t>Au droit du R+3</t>
    </r>
    <r>
      <rPr>
        <i/>
        <sz val="8"/>
        <color rgb="FF000000"/>
        <rFont val="Arial"/>
        <family val="2"/>
      </rPr>
      <t xml:space="preserve">
- </t>
    </r>
    <r>
      <rPr>
        <i/>
        <u/>
        <sz val="8"/>
        <color rgb="FF000000"/>
        <rFont val="Arial"/>
        <family val="2"/>
      </rPr>
      <t>Phase N°1</t>
    </r>
    <r>
      <rPr>
        <i/>
        <sz val="8"/>
        <color rgb="FF000000"/>
        <rFont val="Arial"/>
        <family val="2"/>
      </rPr>
      <t xml:space="preserve">
	ARIPA UNITE A (37.59)
	ARIPA UNITE C  (37.61)
	ARIPA UNITE B  (37.67)
	RESPONSABLES ARIPA (37.63)
	CONSEILLERS TECHNIQUES (37.65)
	LOCAL TECHNIQUE (37.60)
	CIRCULATION DEGAGEMENT
- </t>
    </r>
    <r>
      <rPr>
        <i/>
        <u/>
        <sz val="8"/>
        <color rgb="FF000000"/>
        <rFont val="Arial"/>
        <family val="2"/>
      </rPr>
      <t>Phase N° 2</t>
    </r>
    <r>
      <rPr>
        <i/>
        <sz val="8"/>
        <color rgb="FF000000"/>
        <rFont val="Arial"/>
        <family val="2"/>
      </rPr>
      <t xml:space="preserve">
	GESTION DES CREANCES ET DES RECOURS GROUPE 2 / SERVICE TIERS (31.12)
	GESTION DES CREANCES ET DES RECOURS GROUPE 1 (31.17)
	BUREAU DISPONIBLE (31.13)
	MDR CONTROLE et EVALUTION DES DROITS ALLOCATAIRES GROUPE 1 (31.15)
	RESPONS. CEDA (31.16)
	MDR CONTROLE et EVALUTION DES DROITS ALLOCATAIRES GROUPE 2 (31.70)
	RESPONSABLE GESTION CREANCES ET RECOURS / RESPONSABLE TIERS (36.53)
	CONTRÔLE NON ALLOCATAIRES / GESTION FINANCIERE ET COMPTABLE (36.55)
	CIRCULATION DEGAGEMENT
- </t>
    </r>
    <r>
      <rPr>
        <i/>
        <u/>
        <sz val="8"/>
        <color rgb="FF000000"/>
        <rFont val="Arial"/>
        <family val="2"/>
      </rPr>
      <t>Phase N°3</t>
    </r>
    <r>
      <rPr>
        <i/>
        <sz val="8"/>
        <color rgb="FF000000"/>
        <rFont val="Arial"/>
        <family val="2"/>
      </rPr>
      <t xml:space="preserve">
	GESTION DES AIDES FINANCIERES COLLECTIVES (31.01)
	GESTION DES AIDES FINANCIERES COLLECTIVES (31.02)
	GESTION DES AIDES FINANCIERES COLLECTIVES (31.03)
	RESPON. UNITE GESTION AFC (31.07)
	PÔLE CONTRÔLE SUR PLACE ALLOCATAIRES (31.08)
	RESPON. CONTRÔLE SUR PLACE et LUTTE CONTRE LA FRAUDE (31.09)
	PÔLE LUTTE CONTRE LA FRAUDE (31.10)
	CIRCULATION DEGAGEMENT
- </t>
    </r>
    <r>
      <rPr>
        <i/>
        <u/>
        <sz val="8"/>
        <color rgb="FF000000"/>
        <rFont val="Arial"/>
        <family val="2"/>
      </rPr>
      <t>Phase N°4</t>
    </r>
    <r>
      <rPr>
        <i/>
        <sz val="8"/>
        <color rgb="FF000000"/>
        <rFont val="Arial"/>
        <family val="2"/>
      </rPr>
      <t xml:space="preserve">
	CONSEILLERS DEPARTEMENTAUX (33.08)
	CONTRÔLEURS ACTION SOCIALE (33.43)
	SALLE DE REUNION (33.45)
	SALLE DE REUNION 8 personnes 38m²
	2 BUREAUX PASSAGE 8m²
	SALLE DE REUNION 10 personnes
	COPIE
	SALLE CORRESPONDANCE ACTION SOCIALE (32.24)
	SALLE DE REUNION (32.38)
	RANGEMENT AGENCE COMPTABLE (36.54)
	CONSEILLERS TECHNIQUES (32.17)
	RESPON. POLE AFC (32.18)
	CONSEILLERS TECHNIQUES (32.19)
	RESPONSABLE DEPARTEMENT PARTENAIRES (32.20)
	RESPONS. SERVICE CONSEIL PARTENAIRES (32.22)
	RESPONS. PÔLE GESTION ET PILOTAGE AS (32.23)
	CONSEILLERS TECHNIQUES (32.25)
	CONSEILLERS TECHNIQUES (32.26)
	CONSEILLERS TECHNIQUES (32.29)
	CONSEILLERS TECHNIQUES (32.31)
	RESPON. ADJOINT PÔLE FAMILLE (32.32)
	RESPON. ADJOINT PÔLE FAMILLE (32.33)
	MEDIATION ADMINIST. (32.35)
	SECRETAIRES ASSISTANTES (32.37)
	RESPON. PÔLE FAMILLE (32.39)
	RESP. POLYVAL. PÔLE FAMILLE (32.40)
	RESPON. ADJOINT PÔLE FAMILLE (32.41)
	RESPON. MDR ALLOCATAIRES /  CONTROLE INTERNE (32.73)
	AUDIENCIER et EXPERTS JURIDIQUES (32.42)
	Responsable GFC et CNA (36.56)
	FONDEE DE POUVOIR (32.44)
	CIRCULATION DEGAGEMENT
</t>
    </r>
  </si>
  <si>
    <t>1.3.4.1.18</t>
  </si>
  <si>
    <t>Traitement des déchets de plafond R+4</t>
  </si>
  <si>
    <t>1.3.4.1.19</t>
  </si>
  <si>
    <t>Protection de sol R+4</t>
  </si>
  <si>
    <t>1.3.4.1.20</t>
  </si>
  <si>
    <t>Dépose éléments de plafond placo R+4</t>
  </si>
  <si>
    <t>1.3.4.1.21</t>
  </si>
  <si>
    <t>Dépose Faux-plafond R+4</t>
  </si>
  <si>
    <r>
      <rPr>
        <i/>
        <sz val="8"/>
        <color rgb="FF000000"/>
        <rFont val="Arial"/>
        <family val="2"/>
      </rPr>
      <t xml:space="preserve">Localisation : </t>
    </r>
    <r>
      <rPr>
        <i/>
        <sz val="8"/>
        <color rgb="FF000000"/>
        <rFont val="Arial"/>
        <family val="2"/>
      </rPr>
      <t xml:space="preserve">
</t>
    </r>
    <r>
      <rPr>
        <b/>
        <i/>
        <sz val="8"/>
        <color rgb="FF000000"/>
        <rFont val="Arial"/>
        <family val="2"/>
      </rPr>
      <t>Au droit du R+4</t>
    </r>
    <r>
      <rPr>
        <i/>
        <sz val="8"/>
        <color rgb="FF000000"/>
        <rFont val="Arial"/>
        <family val="2"/>
      </rPr>
      <t xml:space="preserve">
</t>
    </r>
    <r>
      <rPr>
        <i/>
        <u/>
        <sz val="8"/>
        <color rgb="FF000000"/>
        <rFont val="Arial"/>
        <family val="2"/>
      </rPr>
      <t>Phase 1</t>
    </r>
    <r>
      <rPr>
        <i/>
        <sz val="8"/>
        <color rgb="FF000000"/>
        <rFont val="Arial"/>
        <family val="2"/>
      </rPr>
      <t xml:space="preserve">
	SALLE DE REUNION (41.24)
	RESPON. ARIPA (41.12)
	RESP. RESSOU. HUMAINES (41.13)
	RESPON. RH (41.15)
	SERVICE ADMINISTRATION DU PERSONNEL (41.16)
	SERVICE EMPLOI (41.17)
	RECRUT. et ADMINIST. PERSONNEL (41.18)
	RESPON. STATISTIQ. (41.18)
	STATISTIQUES (41.21)
	SALLE DES COMMISSIONS (41.22)
	SALLE AUDIOVISUELLE (41.23)
	CIRCULATION DEGAGEMENT
</t>
    </r>
    <r>
      <rPr>
        <i/>
        <u/>
        <sz val="8"/>
        <color rgb="FF000000"/>
        <rFont val="Arial"/>
        <family val="2"/>
      </rPr>
      <t>Phase N°2</t>
    </r>
    <r>
      <rPr>
        <i/>
        <sz val="8"/>
        <color rgb="FF000000"/>
        <rFont val="Arial"/>
        <family val="2"/>
      </rPr>
      <t xml:space="preserve">
	RANGEMENT INFORMATIQUE (41.02)
	LOCAL RANGEMENT (41.05)
	LOCAL REPART. (41.07)
	GESTIONNAIRES INFORMATIQUES (42.28)
	LOCAL SERVEURS INFORMATIQUES (42.31)
	LOCAL TELETRAVAIL (43.56)
	LOCAL ENTRE. (43.55)
	LOCAL PHOTOCOPIE (42.34)
	RANGEMENT INFORMATIQUES (42.36)
	REPSONS. PROJETS et Developp. DURABLE (42.24)
	RESPO. DEPARTE. INFORMA. (42.25)
	RESPONSABLE SECURITE INFRASTTUCT. / RESPONSABLE GESTION MOYENS INFORMATIQUE (42.26)
	COMMUNICATION ANIMATION MANAGERIALE (42.27)
	RESPON. COMMUNI. ANIMATI. MANAGER. (42.29)
	RESPONS. ADMINIST. GENERALE (42.23)
	ATTACHE DE DIRECTION (42.30)
	CHARGEE MISSION INOVATIO. TRANSFOR. (42.32)
	DIRECTRICE PRESTATIONS FAMILIALES / ARIPA (42.33)
	DIRECTEUR ACTION SOCIALE (42.35)
	ASSISTANTES DE DIRECTION (42.37)
	DIRECTEUR DES FONCTIONS SUPPORT (42.38)
	CIRCULATION DEGAGEMENT
</t>
    </r>
    <r>
      <rPr>
        <i/>
        <u/>
        <sz val="8"/>
        <color rgb="FF000000"/>
        <rFont val="Arial"/>
        <family val="2"/>
      </rPr>
      <t>Phase N°3</t>
    </r>
    <r>
      <rPr>
        <i/>
        <sz val="8"/>
        <color rgb="FF000000"/>
        <rFont val="Arial"/>
        <family val="2"/>
      </rPr>
      <t xml:space="preserve">
	CNAF (42.41)
	DIRECTRICE COMPTABLE et FINANCIERE (42.42)
	ASSISTANTES DE  DIRECTION (42.47)
	DIRECTRICE (42.50)
	VESTIBULE (45.60)
	BUREAU DISPONIBLE (42.53)
	SAS
	SALLED EREUNION (42.54)
	LOCAL FUMEUR (42.40)
	SALLE BOISSON (42.39)
	REUNION DIRECTION (42.43)
	SALLE DE REUNION (42.45)
	BUREAU DE LA PRESIDENTE (42.48)
	CIRCULATION DEGAGEMENT
</t>
    </r>
    <r>
      <rPr>
        <i/>
        <u/>
        <sz val="8"/>
        <color rgb="FF000000"/>
        <rFont val="Arial"/>
        <family val="2"/>
      </rPr>
      <t>Phase N°4</t>
    </r>
    <r>
      <rPr>
        <i/>
        <sz val="8"/>
        <color rgb="FF000000"/>
        <rFont val="Arial"/>
        <family val="2"/>
      </rPr>
      <t xml:space="preserve">
	ARIPA UNITE 2 (41.08)
	ARIPA UNITE 1 (41.09)
	CONSEILLER TECHNIQUE ASF (41.10)
</t>
    </r>
  </si>
  <si>
    <t>1.3.4.2</t>
  </si>
  <si>
    <t>DEPOSE DE MENUISERIES INTERIEURES</t>
  </si>
  <si>
    <t>1.3.4.2.1</t>
  </si>
  <si>
    <t>Dépose des vantaux portes R+2 (phase 3)</t>
  </si>
  <si>
    <r>
      <rPr>
        <i/>
        <sz val="8"/>
        <color rgb="FF000000"/>
        <rFont val="Arial"/>
        <family val="2"/>
      </rPr>
      <t xml:space="preserve">Localisation : </t>
    </r>
    <r>
      <rPr>
        <i/>
        <sz val="8"/>
        <color rgb="FF000000"/>
        <rFont val="Arial"/>
        <family val="2"/>
      </rPr>
      <t xml:space="preserve">
Suivant plans d'état existant.
-	Au droit des cloisons démolies sur la </t>
    </r>
    <r>
      <rPr>
        <b/>
        <i/>
        <sz val="8"/>
        <color rgb="FF000000"/>
        <rFont val="Arial"/>
        <family val="2"/>
      </rPr>
      <t>phase 3 du R+2</t>
    </r>
    <r>
      <rPr>
        <i/>
        <sz val="8"/>
        <color rgb="FF000000"/>
        <rFont val="Arial"/>
        <family val="2"/>
      </rPr>
      <t xml:space="preserve">:
		- vantail de porte peine du local technique (21.02).
		- 2 vantaux de porte du local informatique (22.17)
		- vantail de porte peine du vestiaire hommes (22.18).
		- vantail de porte peine du local technique (22.20).
		- 2 vantaux de porte de la salle détente (22.25)
		- 2 vantaux de porte de la salle de réunion (22.22)
		- 2 vantaux de porte de la salle de vaporter (22.29)
		- 2 vantaux de porte et 1 vantail de porte sur le local rangement photocopie (26.33)
</t>
    </r>
  </si>
  <si>
    <t>1.3.4.2.2</t>
  </si>
  <si>
    <t>Dépose des vantaux portes R+3 (phase 4)</t>
  </si>
  <si>
    <t xml:space="preserve">Localisation : 
Suivant plans d'état existant.
Dépose des vantaux de portes, au droit des cloisons démolies sur les réserves et local rangement Agence Comptable (36.54), de la phase N°4 au R+3
Portes des placards à démolir sur les réserves
</t>
  </si>
  <si>
    <t>1.3.4.3</t>
  </si>
  <si>
    <t>DEPOSE DE CLOISONS LEGERE</t>
  </si>
  <si>
    <t>1.3.4.3.1</t>
  </si>
  <si>
    <t>Traitement des déchets de cloison R+1 (phase N°2)</t>
  </si>
  <si>
    <t>1.3.4.3.2</t>
  </si>
  <si>
    <t>Démolition cloisons R+1 (phase N° 2)</t>
  </si>
  <si>
    <t xml:space="preserve">Localisation : 
Suivant plans d'état existant.
	- Cloison de séparations de placards au droit de la salle de formation (12.60)
</t>
  </si>
  <si>
    <t>1.3.4.3.3</t>
  </si>
  <si>
    <t>Traitement des déchets de cloison R+2 (phase N°3)</t>
  </si>
  <si>
    <t>1.3.4.3.4</t>
  </si>
  <si>
    <t>Démolition cloisons R+2 (phase N° 3)</t>
  </si>
  <si>
    <t xml:space="preserve">Localisation : 
Suivant plans d'état existant.
	- Cloison entre la circulation et le local technique (21.02)
	- Cloison entre la circulation et  le local informatique (22.17), conserver les cloisons aux droits des portes de recoupement de la circulation
	- Cloison  entre la circulation et le vestiaire Hommes (22.18)
	- Cloison  entre la circulation et le local technique (22.20)
	- Cloison entre le local technique (21.02) et le local informatique (22.17)
	- Cloison entre le local informatique (22.17) et le vestiaire Hommes (22.18)
	- Cloison entre le vestiaire Hommes (22.18) et le local technique (22.20)
	- Cloison entre la salle de détente (22.25) et la circulation 
	- Cloison entre la salle de détente (22.25) et la salle de réunion (22.20)
	- Cloison entre la salle de réunion (22.20) et la circulation 
	- Cloison entre la salle de réunion (22.20) et la salle vapoter (22.29)
 	- Cloison entre la la salle vapoter (22.29) et la circulation 
	- Cloison entre la circulation et  le local rangement photocopie (26.33), conserver la cloison au droit de la porte de recoupement de la circulation
	- Cloison intérieure du local rangement photocopie (26.33)
</t>
  </si>
  <si>
    <t>1.3.4.3.5</t>
  </si>
  <si>
    <t>Traitement des déchets de cloison R+3 (phase N°4)</t>
  </si>
  <si>
    <t>1.3.4.3.6</t>
  </si>
  <si>
    <t>Démolition cloisons R+3 (phase N°4)</t>
  </si>
  <si>
    <t xml:space="preserve">Localisation : 
Suivant plans d'état existant.
	- Cloison entre la circulation et les locaux réserves, conserver la cloison au droit de la porte de recoupement de la circulation
	- Démolition des placards et séparation intérieures au droit du local réserve
	- Cloison intérieures des réserves
	- Cloison du local copieur 
	- Cloison entre la salle correspondance Action Sociale (32.34) et la salle de réunion (32.38)
	- Cloison entre le rangement Agence Comptable (36.54) et la circulation, conserver la cloison au droit de la porte de recoupement de la circulation
</t>
  </si>
  <si>
    <t>1.3.4.4</t>
  </si>
  <si>
    <t>DEPOSE DES REVETEMENTS de SOLS et MURS</t>
  </si>
  <si>
    <t>1.3.4.4.1</t>
  </si>
  <si>
    <t>Traitement des déchets de sols R+2 (phase N°3)</t>
  </si>
  <si>
    <t>1.3.4.4.2</t>
  </si>
  <si>
    <t>Revêtement sol PVC au R+2 (phase 3)</t>
  </si>
  <si>
    <t xml:space="preserve">Localisation : 
Sol PVC du R+2 sur la phase N°3, aux droits des locaux:
	- Rangement photocopie
	- Salle détente (22.25) y compris la marche en façade
	- Salle de réunion (22.22)
	- Salle vaporter (22.29)
	- Local technique (21.02)
	- Local informatique (22.17)
	- Vestiaire hommes (22.18)
	- Local technique (22.20)
</t>
  </si>
  <si>
    <t>1.3.4.4.3</t>
  </si>
  <si>
    <t>Traitement des déchets de sols R+3 (phase N°4)</t>
  </si>
  <si>
    <t>1.3.4.4.4</t>
  </si>
  <si>
    <t>Revêtement sol PVC au R+3 (phase N°4)</t>
  </si>
  <si>
    <t xml:space="preserve">Localisation : 
Sol PVC du R+3 sur la phase N°4, aux droits des locaux:
	- Des locaux réserves
	- Du local copieur 
	- La salle correspondance Action Sociale (32.34) 
	- La salle de réunion (32.38)
	- Le rangement Agence Comptable (38.54)
</t>
  </si>
  <si>
    <t>1.3.4.4.5</t>
  </si>
  <si>
    <t>Revêtements muraux au R+2 (phase N°3)</t>
  </si>
  <si>
    <t xml:space="preserve">Localisation : 
Revêtement muraux tapisserie ou toile de verre, à décoller des cloisons et murs conservés, et non doublés, sur les locaux à aménager de la phase N°3, au R+2:
	- Salle détente (22.25), y compris poteau
	- Salle de réunion (22.22), y compris poteaux
	- Salle vaporter (22.29)
</t>
  </si>
  <si>
    <t>1.3.4.4.6</t>
  </si>
  <si>
    <t>Revêtements muraux au R+3 (phase N°4)</t>
  </si>
  <si>
    <r>
      <rPr>
        <i/>
        <sz val="8"/>
        <color rgb="FF000000"/>
        <rFont val="Arial"/>
        <family val="2"/>
      </rPr>
      <t xml:space="preserve">Localisation : </t>
    </r>
    <r>
      <rPr>
        <i/>
        <sz val="8"/>
        <color rgb="FF000000"/>
        <rFont val="Arial"/>
        <family val="2"/>
      </rPr>
      <t xml:space="preserve">
Revêtement muraux toile de verre, à décoller des cloisons conservées sur les locaux à aménager de la phase N°4, au R+3:</t>
    </r>
    <r>
      <rPr>
        <i/>
        <sz val="8"/>
        <color rgb="FFFF1418"/>
        <rFont val="Arial"/>
        <family val="2"/>
      </rPr>
      <t xml:space="preserve">
</t>
    </r>
  </si>
  <si>
    <t>1.3.4.5</t>
  </si>
  <si>
    <t>DEPOSE DIVERS</t>
  </si>
  <si>
    <t>1.3.4.5.1</t>
  </si>
  <si>
    <t>habillages, plinthes au R+2 (phase N°3)</t>
  </si>
  <si>
    <t xml:space="preserve">Localisation : 
Plinthes et habillage aux droit des cloisons et murs conservés , sur les locaux à aménager de la phase N°3, au R+2:
	- Rangement photocopie
	- Salle détente (22.25)
	- Salle de réunion (22.22)
	- Salle vaporter (22.29)
	- Local technique (21.02)
	- Local informatique (22.17)
	- Vestiaire hommes (22.18)
	- Local technique (22.20)
</t>
  </si>
  <si>
    <t>1.3.4.5.2</t>
  </si>
  <si>
    <t>habillages, plinthes au R+3 (phase N°4)</t>
  </si>
  <si>
    <t xml:space="preserve">Localisation : 
Plinthes et habillage aux droit des cloisons et murs conservés , sur les locaux à aménager de la phase N°4, au R+3:
	- Locaux réserves 
	- Local repro
	- La salle correspondance Action Sociale (32.34) 
	- La salle de réunion (32.38)
	- Le rangement Agence Comptable (38.54)
</t>
  </si>
  <si>
    <t>1.3.4.5.3</t>
  </si>
  <si>
    <t>Aménagement de placard au R+1 phase 2</t>
  </si>
  <si>
    <t>9.F</t>
  </si>
  <si>
    <t>1.3.4.6</t>
  </si>
  <si>
    <t>PERCEMENTS</t>
  </si>
  <si>
    <t>1.3.4.6.1</t>
  </si>
  <si>
    <r>
      <rPr>
        <b/>
        <sz val="8"/>
        <color rgb="FF000000"/>
        <rFont val="Arial"/>
        <family val="2"/>
      </rPr>
      <t xml:space="preserve">Percement </t>
    </r>
    <r>
      <rPr>
        <b/>
        <sz val="8"/>
        <color rgb="FF000000"/>
        <rFont val="Symbol"/>
        <family val="2"/>
      </rPr>
      <t>Æ</t>
    </r>
    <r>
      <rPr>
        <b/>
        <sz val="8"/>
        <color rgb="FF000000"/>
        <rFont val="Arial"/>
        <family val="2"/>
      </rPr>
      <t xml:space="preserve">  315</t>
    </r>
  </si>
  <si>
    <t xml:space="preserve">Localisation : 
Suivant plans fluides
- 1 en plancher haut du Rdc (GT-A. E2)
</t>
  </si>
  <si>
    <t>1.3.4.6.2</t>
  </si>
  <si>
    <r>
      <rPr>
        <b/>
        <sz val="8"/>
        <color rgb="FF000000"/>
        <rFont val="Arial"/>
        <family val="2"/>
      </rPr>
      <t xml:space="preserve">Percement </t>
    </r>
    <r>
      <rPr>
        <b/>
        <sz val="8"/>
        <color rgb="FF000000"/>
        <rFont val="Symbol"/>
        <family val="2"/>
      </rPr>
      <t>Æ</t>
    </r>
    <r>
      <rPr>
        <b/>
        <sz val="8"/>
        <color rgb="FF000000"/>
        <rFont val="Arial"/>
        <family val="2"/>
      </rPr>
      <t xml:space="preserve"> 355</t>
    </r>
  </si>
  <si>
    <t xml:space="preserve">Localisation : 
Suivant plans fluides
- 1 en plancher haut du R+1 (GT-A. E2)
</t>
  </si>
  <si>
    <t>1.3.4.6.3</t>
  </si>
  <si>
    <t>Réservation 350x450</t>
  </si>
  <si>
    <t xml:space="preserve">Localisation : 
- 1 en plancher haut du R+2 (GT-A. E1) 
</t>
  </si>
  <si>
    <t>1.3.4.6.4</t>
  </si>
  <si>
    <t>Réservation 350x400</t>
  </si>
  <si>
    <t xml:space="preserve">Localisation : 
- 1 en plancher haut du R+2 (GT-B. E2) 
</t>
  </si>
  <si>
    <t>1.3.4.6.5</t>
  </si>
  <si>
    <t>Réservation 400x450</t>
  </si>
  <si>
    <t xml:space="preserve">Localisation : 
- 1 en plancher haut du R+3 (GT-A. E1) 
- 1 en plancher haut du R+3 (GT-B. E2) 
</t>
  </si>
  <si>
    <t>1.3.4.6.6</t>
  </si>
  <si>
    <t>Réservation 500x450</t>
  </si>
  <si>
    <t xml:space="preserve">Localisation : 
- 1 en plancher haut du R+4 (GT-A. E1) 
</t>
  </si>
  <si>
    <t>1.3.4.6.7</t>
  </si>
  <si>
    <t>Réservation 550x600</t>
  </si>
  <si>
    <t xml:space="preserve">Localisation : 
- 1 en plancher haut du R+2 (GT-A. E2) 
</t>
  </si>
  <si>
    <t>1.3.4.6.8</t>
  </si>
  <si>
    <t>Réservation 500x600</t>
  </si>
  <si>
    <t xml:space="preserve">Localisation : 
- 1 en plancher haut du R+2 (GT-C. E) 
- 1 en plancher haut du R+2 (GT-C. S) 
</t>
  </si>
  <si>
    <t>1.3.4.6.9</t>
  </si>
  <si>
    <t>Réservation 650x600</t>
  </si>
  <si>
    <t xml:space="preserve">Localisation : 
- 1 en plancher haut du R+4 (GT-B. E1) 
</t>
  </si>
  <si>
    <t>1.3.4.6.10</t>
  </si>
  <si>
    <t>Réservation 650x700</t>
  </si>
  <si>
    <t xml:space="preserve">Localisation : 
- 1 en plancher haut du R+2 (GT-A. S) 
</t>
  </si>
  <si>
    <t>1.3.4.6.11</t>
  </si>
  <si>
    <t>Réservation 600x700</t>
  </si>
  <si>
    <t xml:space="preserve">Localisation : 
- 1 en plancher haut du R+3 (GT-A. E2) 
</t>
  </si>
  <si>
    <t>1.3.4.6.12</t>
  </si>
  <si>
    <t>Réservation 600x800</t>
  </si>
  <si>
    <t xml:space="preserve">Localisation : 
- 1 en plancher haut du R+4 (GT-A. E2) 
</t>
  </si>
  <si>
    <t>1.3.4.6.13</t>
  </si>
  <si>
    <t>Réservation 700x800</t>
  </si>
  <si>
    <t xml:space="preserve">Localisation : 
- 1 en plancher haut du R+3 (GT-A. S) 
</t>
  </si>
  <si>
    <t>1.3.4.6.14</t>
  </si>
  <si>
    <t>Réservation 800x800</t>
  </si>
  <si>
    <t xml:space="preserve">Localisation : 
- 1 en plancher haut du R+4 (GT-A. S) 
</t>
  </si>
  <si>
    <t>Total H.T. :</t>
  </si>
  <si>
    <t>Total T.V.A. (20%) :</t>
  </si>
  <si>
    <t>Total T.T.C. :</t>
  </si>
  <si>
    <t>RECAPITULATIF
Lot n°1 TRAVAUX DE DEMOLITION</t>
  </si>
  <si>
    <t>RECAPITULATIF DES CHAPITRES</t>
  </si>
  <si>
    <t>1.3 - DESCRIPTION DES OUVRAGES</t>
  </si>
  <si>
    <t>- 1.3.1 - INSTALLATIONS DE CHANTIER</t>
  </si>
  <si>
    <t>- 1.3.2 - COUPURES DES RESEAUX</t>
  </si>
  <si>
    <t>- 1.3.3 - TRAVAUX PREPARATOIRES</t>
  </si>
  <si>
    <t>- 1.3.4 - TRAVAUX DE DEPOSE ET DEMOLITION</t>
  </si>
  <si>
    <t>Total du lot TRAVAUX DE DEMOLITION</t>
  </si>
  <si>
    <t xml:space="preserve">Soit en toutes lettres TTC : </t>
  </si>
  <si>
    <t>Fait à _________________________
le _____________________________</t>
  </si>
  <si>
    <t>Signature et cachet de l'Entrepreneur</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</si>
  <si>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</si>
  <si>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</si>
  <si>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</si>
  <si>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</si>
  <si>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</si>
  <si>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</si>
  <si>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</si>
  <si>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</si>
  <si>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</si>
  <si>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</si>
  <si>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</si>
  <si>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</si>
  <si>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</si>
  <si>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</si>
  <si>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</si>
  <si>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</si>
  <si>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</si>
  <si>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</si>
  <si>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</si>
  <si>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</si>
  <si>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</si>
  <si>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</si>
  <si>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</si>
  <si>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</si>
  <si>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</si>
  <si>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</si>
  <si>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</si>
  <si>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</si>
  <si>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RÉNOVATION CAF LOIRE ATLANTIQUE</t>
  </si>
  <si>
    <t>31/10/2025</t>
  </si>
  <si>
    <t>DCE</t>
  </si>
  <si>
    <t>-</t>
  </si>
  <si>
    <t>22 rue de Malville</t>
  </si>
  <si>
    <t>44937 NANTES CEDEX 9</t>
  </si>
  <si>
    <t>VERSION</t>
  </si>
  <si>
    <t>4.00</t>
  </si>
  <si>
    <t>TYPEDOC</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</si>
  <si>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</si>
  <si>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</si>
  <si>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</si>
  <si>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</si>
  <si>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</si>
  <si>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</si>
  <si>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</si>
  <si>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</si>
  <si>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</si>
  <si>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</si>
  <si>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</si>
  <si>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</si>
  <si>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</si>
  <si>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</si>
  <si>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</si>
  <si>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</si>
  <si>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</si>
  <si>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</si>
  <si>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</si>
  <si>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</si>
  <si>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</si>
  <si>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</si>
  <si>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</si>
  <si>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</si>
  <si>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</si>
  <si>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</si>
  <si>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</si>
  <si>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</si>
  <si>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Quantité</t>
  </si>
  <si>
    <t>Prix unitaire</t>
  </si>
  <si>
    <t>Prix total</t>
  </si>
  <si>
    <t>ENS</t>
  </si>
  <si>
    <t>UU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</si>
</sst>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Red]\-#,##0.00\ [$€]"/>
    <numFmt numFmtId="166" formatCode="00000"/>
    <numFmt numFmtId="167" formatCode="0#&quot; &quot;##&quot; &quot;##&quot; &quot;##&quot; &quot;##"/>
  </numFmts>
  <fonts count="28" x14ac:knownFonts="1">
    <font>
      <sz val="11"/>
      <color theme="1"/>
      <name val="Calibri"/>
      <family val="2"/>
      <scheme val="minor"/>
    </font>
    <font>
      <sz val="8"/>
      <color theme="1"/>
      <name val="Arial"/>
      <family val="2"/>
    </font>
    <font>
      <sz val="14"/>
      <color theme="1"/>
      <name val="Arial"/>
      <family val="2"/>
    </font>
    <font>
      <b/>
      <sz val="9"/>
      <color theme="1"/>
      <name val="Arial"/>
      <family val="2"/>
    </font>
    <font>
      <sz val="7"/>
      <color theme="1"/>
      <name val="Arial"/>
      <family val="2"/>
    </font>
    <font>
      <b/>
      <sz val="14"/>
      <color theme="1"/>
      <name val="Arial"/>
      <family val="2"/>
    </font>
    <font>
      <sz val="10"/>
      <color theme="1"/>
      <name val="Arial"/>
      <family val="2"/>
    </font>
    <font>
      <sz val="7"/>
      <color rgb="FF000000"/>
      <name val="Arial"/>
      <family val="2"/>
    </font>
    <font>
      <b/>
      <u/>
      <sz val="12"/>
      <color rgb="FF000000"/>
      <name val="Arial"/>
      <family val="2"/>
    </font>
    <font>
      <b/>
      <sz val="11"/>
      <color rgb="FF000000"/>
      <name val="Arial"/>
      <family val="2"/>
    </font>
    <font>
      <b/>
      <sz val="10"/>
      <color rgb="FF000000"/>
      <name val="Arial"/>
      <family val="2"/>
    </font>
    <font>
      <u/>
      <sz val="10"/>
      <color rgb="FF000000"/>
      <name val="Arial"/>
      <family val="2"/>
    </font>
    <font>
      <sz val="6"/>
      <color rgb="FF000000"/>
      <name val="Arial"/>
      <family val="2"/>
    </font>
    <font>
      <b/>
      <sz val="8"/>
      <color rgb="FF000000"/>
      <name val="Arial"/>
      <family val="2"/>
    </font>
    <font>
      <b/>
      <sz val="8"/>
      <color rgb="FF000000"/>
      <name val="Arial"/>
      <family val="2"/>
    </font>
    <font>
      <sz val="8"/>
      <color rgb="FF000000"/>
      <name val="Arial"/>
      <family val="2"/>
    </font>
    <font>
      <i/>
      <sz val="8"/>
      <color rgb="FF000000"/>
      <name val="Arial"/>
      <family val="2"/>
    </font>
    <font>
      <b/>
      <sz val="10"/>
      <color rgb="FF000000"/>
      <name val="Arial"/>
      <family val="2"/>
    </font>
    <font>
      <b/>
      <u/>
      <sz val="12"/>
      <color theme="1"/>
      <name val="Arial"/>
      <family val="2"/>
    </font>
    <font>
      <b/>
      <u/>
      <sz val="10"/>
      <color theme="1"/>
      <name val="Arial"/>
      <family val="2"/>
    </font>
    <font>
      <b/>
      <sz val="10"/>
      <color theme="1"/>
      <name val="Arial"/>
      <family val="2"/>
    </font>
    <font>
      <sz val="9"/>
      <color theme="1"/>
      <name val="Arial"/>
      <family val="2"/>
    </font>
    <font>
      <b/>
      <sz val="12"/>
      <color theme="1"/>
      <name val="Arial"/>
      <family val="2"/>
    </font>
    <font>
      <sz val="8"/>
      <color indexed="81"/>
      <name val="Tahoma"/>
      <family val="2"/>
    </font>
    <font>
      <b/>
      <i/>
      <sz val="8"/>
      <color rgb="FF000000"/>
      <name val="Arial"/>
      <family val="2"/>
    </font>
    <font>
      <i/>
      <u/>
      <sz val="8"/>
      <color rgb="FF000000"/>
      <name val="Arial"/>
      <family val="2"/>
    </font>
    <font>
      <i/>
      <sz val="8"/>
      <color rgb="FFFF1418"/>
      <name val="Arial"/>
      <family val="2"/>
    </font>
    <font>
      <b/>
      <sz val="8"/>
      <color rgb="FF000000"/>
      <name val="Symbol"/>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130">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8" fillId="0" borderId="2" xfId="0" applyFont="1" applyBorder="1" applyAlignment="1">
      <alignment vertical="top" wrapText="1"/>
    </xf>
    <xf numFmtId="0" fontId="8" fillId="0" borderId="10" xfId="0" applyFont="1" applyBorder="1" applyAlignment="1">
      <alignment vertical="top" wrapText="1"/>
    </xf>
    <xf numFmtId="0" fontId="7" fillId="0" borderId="11" xfId="0" applyFont="1" applyBorder="1" applyAlignment="1">
      <alignment vertical="top" wrapText="1"/>
    </xf>
    <xf numFmtId="0" fontId="8" fillId="0" borderId="0" xfId="0" applyFont="1" applyAlignment="1">
      <alignment vertical="top" wrapText="1"/>
    </xf>
    <xf numFmtId="0" fontId="8" fillId="0" borderId="11" xfId="0" applyFont="1" applyBorder="1" applyAlignment="1">
      <alignment vertical="top" wrapText="1"/>
    </xf>
    <xf numFmtId="0" fontId="9" fillId="0" borderId="0" xfId="0" applyFont="1" applyAlignment="1">
      <alignment vertical="top" wrapText="1"/>
    </xf>
    <xf numFmtId="0" fontId="9" fillId="0" borderId="11" xfId="0" applyFont="1" applyBorder="1" applyAlignment="1">
      <alignment vertical="top" wrapText="1"/>
    </xf>
    <xf numFmtId="0" fontId="10" fillId="0" borderId="0" xfId="0" applyFont="1" applyAlignment="1">
      <alignment vertical="top" wrapText="1"/>
    </xf>
    <xf numFmtId="0" fontId="10" fillId="0" borderId="11" xfId="0" applyFont="1" applyBorder="1" applyAlignment="1">
      <alignment vertical="top" wrapText="1"/>
    </xf>
    <xf numFmtId="0" fontId="11" fillId="0" borderId="0" xfId="0" applyFont="1" applyAlignment="1">
      <alignment vertical="top" wrapText="1"/>
    </xf>
    <xf numFmtId="0" fontId="11" fillId="0" borderId="11" xfId="0" applyFont="1" applyBorder="1" applyAlignment="1">
      <alignment vertical="top" wrapText="1"/>
    </xf>
    <xf numFmtId="0" fontId="12" fillId="0" borderId="11" xfId="0" applyFont="1" applyBorder="1" applyAlignment="1">
      <alignment vertical="top" wrapText="1"/>
    </xf>
    <xf numFmtId="0" fontId="1" fillId="0" borderId="11" xfId="0" applyFont="1" applyBorder="1" applyAlignment="1">
      <alignment vertical="top" wrapText="1"/>
    </xf>
    <xf numFmtId="0" fontId="14" fillId="0" borderId="9" xfId="0" applyFont="1" applyBorder="1" applyAlignment="1">
      <alignment horizontal="right" vertical="top" wrapText="1"/>
    </xf>
    <xf numFmtId="3" fontId="14" fillId="0" borderId="9" xfId="0" applyNumberFormat="1" applyFont="1" applyBorder="1" applyAlignment="1">
      <alignment horizontal="right" vertical="top" wrapText="1"/>
    </xf>
    <xf numFmtId="4" fontId="15" fillId="0" borderId="12" xfId="0" applyNumberFormat="1" applyFont="1" applyBorder="1" applyAlignment="1" applyProtection="1">
      <alignment vertical="top" wrapText="1"/>
      <protection locked="0"/>
    </xf>
    <xf numFmtId="4" fontId="15" fillId="0" borderId="9" xfId="0" applyNumberFormat="1" applyFont="1" applyBorder="1" applyAlignment="1">
      <alignment vertical="top" wrapText="1"/>
    </xf>
    <xf numFmtId="10" fontId="4" fillId="0" borderId="0" xfId="0" applyNumberFormat="1" applyFont="1" applyAlignment="1">
      <alignment horizontal="right" vertical="top" wrapText="1"/>
    </xf>
    <xf numFmtId="4" fontId="14" fillId="0" borderId="9" xfId="0" applyNumberFormat="1" applyFont="1" applyBorder="1" applyAlignment="1">
      <alignment horizontal="right" vertical="top" wrapText="1"/>
    </xf>
    <xf numFmtId="164" fontId="14" fillId="0" borderId="9" xfId="0" applyNumberFormat="1" applyFont="1" applyBorder="1" applyAlignment="1">
      <alignment horizontal="right" vertical="top" wrapText="1"/>
    </xf>
    <xf numFmtId="0" fontId="16" fillId="0" borderId="11" xfId="0" applyFont="1" applyBorder="1" applyAlignment="1">
      <alignment vertical="top" wrapText="1"/>
    </xf>
    <xf numFmtId="0" fontId="1" fillId="0" borderId="0" xfId="0" applyFont="1" applyAlignment="1">
      <alignment vertical="top"/>
    </xf>
    <xf numFmtId="0" fontId="20" fillId="0" borderId="0" xfId="0" applyFont="1" applyAlignment="1">
      <alignment vertical="top" wrapText="1"/>
    </xf>
    <xf numFmtId="0" fontId="1" fillId="0" borderId="14" xfId="0" applyFont="1" applyBorder="1" applyAlignment="1">
      <alignment vertical="top" wrapText="1"/>
    </xf>
    <xf numFmtId="0" fontId="1" fillId="0" borderId="15" xfId="0" applyFont="1" applyBorder="1" applyAlignment="1">
      <alignment vertical="top" wrapText="1"/>
    </xf>
    <xf numFmtId="0" fontId="6" fillId="0" borderId="0" xfId="0" applyFont="1" applyAlignment="1">
      <alignment vertical="top" wrapText="1"/>
    </xf>
    <xf numFmtId="0" fontId="6" fillId="0" borderId="0" xfId="0" applyFont="1" applyAlignment="1">
      <alignment horizontal="right" vertical="top" wrapText="1"/>
    </xf>
    <xf numFmtId="0" fontId="6" fillId="0" borderId="9" xfId="0" applyFont="1" applyBorder="1" applyAlignment="1">
      <alignment vertical="top" wrapText="1"/>
    </xf>
    <xf numFmtId="10" fontId="6" fillId="0" borderId="10" xfId="0" applyNumberFormat="1" applyFont="1" applyBorder="1" applyAlignment="1">
      <alignment horizontal="right" vertical="top" wrapText="1"/>
    </xf>
    <xf numFmtId="0" fontId="6" fillId="0" borderId="0" xfId="0" applyFont="1" applyAlignment="1">
      <alignment vertical="top"/>
    </xf>
    <xf numFmtId="10" fontId="6" fillId="0" borderId="11" xfId="0" applyNumberFormat="1" applyFont="1" applyBorder="1" applyAlignment="1">
      <alignment horizontal="right" vertical="top" wrapText="1"/>
    </xf>
    <xf numFmtId="10" fontId="6" fillId="0" borderId="24" xfId="0" applyNumberFormat="1" applyFont="1" applyBorder="1" applyAlignment="1">
      <alignment horizontal="right" vertical="top" wrapText="1"/>
    </xf>
    <xf numFmtId="0" fontId="6" fillId="0" borderId="0" xfId="0" applyFont="1" applyAlignment="1">
      <alignment horizontal="center" vertical="top" wrapText="1"/>
    </xf>
    <xf numFmtId="0" fontId="6" fillId="0" borderId="12" xfId="0" applyFont="1" applyBorder="1" applyAlignment="1" applyProtection="1">
      <alignment horizontal="left" vertical="top" wrapText="1"/>
      <protection locked="0"/>
    </xf>
    <xf numFmtId="0" fontId="6" fillId="0" borderId="12" xfId="0" applyFont="1" applyBorder="1" applyAlignment="1" applyProtection="1">
      <alignment horizontal="center" vertical="top" wrapText="1"/>
      <protection locked="0"/>
    </xf>
    <xf numFmtId="164" fontId="6" fillId="0" borderId="12" xfId="0" applyNumberFormat="1" applyFont="1" applyBorder="1" applyAlignment="1" applyProtection="1">
      <alignment horizontal="right" vertical="top" wrapText="1"/>
      <protection locked="0"/>
    </xf>
    <xf numFmtId="165" fontId="6" fillId="0" borderId="12" xfId="0" applyNumberFormat="1" applyFont="1" applyBorder="1" applyAlignment="1" applyProtection="1">
      <alignment horizontal="right" vertical="top" wrapText="1"/>
      <protection locked="0"/>
    </xf>
    <xf numFmtId="165" fontId="6" fillId="0" borderId="9" xfId="0" applyNumberFormat="1" applyFont="1" applyBorder="1" applyAlignment="1">
      <alignment horizontal="right" vertical="top" wrapText="1"/>
    </xf>
    <xf numFmtId="0" fontId="13" fillId="0" borderId="9" xfId="0" applyFont="1" applyBorder="1" applyAlignment="1">
      <alignment horizontal="right" vertical="top" wrapText="1"/>
    </xf>
    <xf numFmtId="0" fontId="4" fillId="2" borderId="0" xfId="0" applyFont="1" applyFill="1" applyAlignment="1">
      <alignment vertical="top" wrapText="1"/>
    </xf>
    <xf numFmtId="0" fontId="1" fillId="2" borderId="0" xfId="0" applyFont="1" applyFill="1" applyAlignment="1">
      <alignment vertical="top" wrapText="1"/>
    </xf>
    <xf numFmtId="0" fontId="1" fillId="2" borderId="4" xfId="0" applyFont="1" applyFill="1" applyBorder="1" applyAlignment="1">
      <alignment vertical="top" wrapText="1"/>
    </xf>
    <xf numFmtId="0" fontId="6" fillId="0" borderId="9" xfId="0" applyFont="1" applyBorder="1" applyAlignment="1">
      <alignment horizontal="center" vertical="center" wrapText="1"/>
    </xf>
    <xf numFmtId="0" fontId="3" fillId="0" borderId="0" xfId="0" applyFont="1" applyAlignment="1">
      <alignment horizontal="center" vertical="top" wrapText="1"/>
    </xf>
    <xf numFmtId="0" fontId="1" fillId="0" borderId="0" xfId="0" applyFont="1" applyAlignment="1">
      <alignmen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1" fillId="0" borderId="0" xfId="0" applyFont="1" applyAlignment="1">
      <alignment vertical="top" wrapText="1"/>
    </xf>
    <xf numFmtId="0" fontId="3" fillId="0" borderId="0" xfId="0" applyFont="1" applyAlignment="1">
      <alignment vertical="top" wrapText="1"/>
    </xf>
    <xf numFmtId="0" fontId="21" fillId="0" borderId="21" xfId="0" applyFont="1" applyBorder="1" applyAlignment="1">
      <alignment vertical="top" wrapText="1"/>
    </xf>
    <xf numFmtId="0" fontId="6" fillId="0" borderId="0" xfId="0" applyFont="1" applyAlignment="1">
      <alignment vertical="top" wrapText="1"/>
    </xf>
    <xf numFmtId="0" fontId="1" fillId="0" borderId="23" xfId="0" applyFont="1" applyBorder="1" applyAlignment="1">
      <alignment vertical="top" wrapText="1"/>
    </xf>
    <xf numFmtId="0" fontId="6" fillId="0" borderId="0" xfId="0" applyFont="1" applyAlignment="1">
      <alignment horizontal="left" vertical="top" wrapText="1"/>
    </xf>
    <xf numFmtId="165" fontId="21" fillId="0" borderId="0" xfId="0" applyNumberFormat="1" applyFont="1" applyAlignment="1">
      <alignment horizontal="right" vertical="top" wrapText="1" indent="1"/>
    </xf>
    <xf numFmtId="165" fontId="21" fillId="0" borderId="0" xfId="0" applyNumberFormat="1" applyFont="1" applyAlignment="1">
      <alignment horizontal="right" vertical="top" wrapText="1"/>
    </xf>
    <xf numFmtId="0" fontId="21" fillId="0" borderId="0" xfId="0" applyFont="1" applyAlignment="1">
      <alignment horizontal="left" vertical="top" wrapText="1" indent="1"/>
    </xf>
    <xf numFmtId="0" fontId="20" fillId="0" borderId="13" xfId="0" applyFont="1" applyBorder="1" applyAlignment="1">
      <alignment vertical="top" wrapText="1"/>
    </xf>
    <xf numFmtId="0" fontId="20" fillId="0" borderId="14" xfId="0" applyFont="1" applyBorder="1" applyAlignment="1">
      <alignment vertical="top" wrapText="1"/>
    </xf>
    <xf numFmtId="0" fontId="1" fillId="0" borderId="16" xfId="0" applyFont="1" applyBorder="1" applyAlignment="1">
      <alignment vertical="top" wrapText="1"/>
    </xf>
    <xf numFmtId="0" fontId="1" fillId="0" borderId="2" xfId="0" applyFont="1" applyBorder="1" applyAlignment="1">
      <alignment vertical="top" wrapText="1"/>
    </xf>
    <xf numFmtId="0" fontId="1" fillId="0" borderId="17" xfId="0" applyFont="1" applyBorder="1" applyAlignment="1">
      <alignment vertical="top" wrapText="1"/>
    </xf>
    <xf numFmtId="0" fontId="3" fillId="0" borderId="18" xfId="0" applyFont="1" applyBorder="1" applyAlignment="1">
      <alignment vertical="top" wrapText="1"/>
    </xf>
    <xf numFmtId="165" fontId="3" fillId="0" borderId="0" xfId="0" applyNumberFormat="1" applyFont="1" applyAlignment="1">
      <alignment vertical="top" wrapText="1"/>
    </xf>
    <xf numFmtId="165" fontId="1" fillId="0" borderId="0" xfId="0" applyNumberFormat="1" applyFont="1" applyAlignment="1">
      <alignment vertical="top" wrapText="1"/>
    </xf>
    <xf numFmtId="165" fontId="1" fillId="0" borderId="19" xfId="0" applyNumberFormat="1" applyFont="1" applyBorder="1" applyAlignment="1">
      <alignment vertical="top" wrapText="1"/>
    </xf>
    <xf numFmtId="0" fontId="3" fillId="0" borderId="20" xfId="0" applyFont="1" applyBorder="1" applyAlignment="1">
      <alignment vertical="top" wrapText="1"/>
    </xf>
    <xf numFmtId="0" fontId="1" fillId="0" borderId="21" xfId="0" applyFont="1" applyBorder="1" applyAlignment="1">
      <alignment vertical="top" wrapText="1"/>
    </xf>
    <xf numFmtId="165" fontId="3" fillId="0" borderId="21" xfId="0" applyNumberFormat="1" applyFont="1" applyBorder="1" applyAlignment="1">
      <alignment vertical="top" wrapText="1"/>
    </xf>
    <xf numFmtId="165" fontId="1" fillId="0" borderId="21" xfId="0" applyNumberFormat="1" applyFont="1" applyBorder="1" applyAlignment="1">
      <alignment vertical="top" wrapText="1"/>
    </xf>
    <xf numFmtId="165" fontId="1" fillId="0" borderId="22" xfId="0" applyNumberFormat="1" applyFont="1" applyBorder="1" applyAlignment="1">
      <alignment vertical="top" wrapText="1"/>
    </xf>
    <xf numFmtId="0" fontId="19" fillId="0" borderId="0" xfId="0" applyFont="1" applyAlignment="1">
      <alignment horizontal="center" vertical="top" wrapText="1"/>
    </xf>
    <xf numFmtId="165" fontId="20" fillId="0" borderId="0" xfId="0" applyNumberFormat="1" applyFont="1" applyAlignment="1">
      <alignment horizontal="right" vertical="top" wrapText="1"/>
    </xf>
    <xf numFmtId="0" fontId="20" fillId="0" borderId="0" xfId="0" applyFont="1" applyAlignment="1">
      <alignment horizontal="left" vertical="top" wrapText="1"/>
    </xf>
    <xf numFmtId="0" fontId="20" fillId="0" borderId="0" xfId="0" applyFont="1" applyAlignment="1">
      <alignment vertical="top" wrapText="1"/>
    </xf>
    <xf numFmtId="0" fontId="1" fillId="0" borderId="5" xfId="0" applyFont="1" applyBorder="1" applyAlignment="1">
      <alignment vertical="top" wrapText="1"/>
    </xf>
    <xf numFmtId="0" fontId="1" fillId="0" borderId="4" xfId="0" applyFont="1" applyBorder="1" applyAlignment="1">
      <alignment vertical="top" wrapText="1"/>
    </xf>
    <xf numFmtId="165" fontId="17" fillId="0" borderId="0" xfId="0" applyNumberFormat="1" applyFont="1" applyAlignment="1">
      <alignment horizontal="right" vertical="top" wrapText="1"/>
    </xf>
    <xf numFmtId="165" fontId="17" fillId="0" borderId="5" xfId="0" applyNumberFormat="1" applyFont="1" applyBorder="1" applyAlignment="1">
      <alignment horizontal="right" vertical="top" wrapText="1"/>
    </xf>
    <xf numFmtId="0" fontId="17" fillId="0" borderId="4" xfId="0" applyFont="1" applyBorder="1" applyAlignment="1">
      <alignment vertical="top" wrapText="1"/>
    </xf>
    <xf numFmtId="0" fontId="17" fillId="0" borderId="0" xfId="0" applyFont="1" applyAlignment="1">
      <alignment vertical="top" wrapText="1"/>
    </xf>
    <xf numFmtId="165" fontId="17" fillId="0" borderId="7" xfId="0" applyNumberFormat="1" applyFont="1" applyBorder="1" applyAlignment="1">
      <alignment horizontal="right" vertical="top" wrapText="1"/>
    </xf>
    <xf numFmtId="165" fontId="17" fillId="0" borderId="8" xfId="0" applyNumberFormat="1" applyFont="1" applyBorder="1" applyAlignment="1">
      <alignment horizontal="right" vertical="top" wrapText="1"/>
    </xf>
    <xf numFmtId="0" fontId="17" fillId="0" borderId="6" xfId="0" applyFont="1" applyBorder="1" applyAlignment="1">
      <alignment vertical="top" wrapText="1"/>
    </xf>
    <xf numFmtId="0" fontId="17" fillId="0" borderId="7" xfId="0" applyFont="1" applyBorder="1" applyAlignment="1">
      <alignment vertical="top" wrapText="1"/>
    </xf>
    <xf numFmtId="0" fontId="18" fillId="0" borderId="2" xfId="0" applyFont="1" applyBorder="1" applyAlignment="1">
      <alignment horizontal="center" vertical="top" wrapText="1"/>
    </xf>
    <xf numFmtId="0" fontId="16" fillId="0" borderId="11" xfId="0" applyFont="1" applyBorder="1" applyAlignment="1">
      <alignment vertical="top" wrapText="1"/>
    </xf>
    <xf numFmtId="0" fontId="13" fillId="0" borderId="11" xfId="0" applyFont="1" applyBorder="1" applyAlignment="1">
      <alignment vertical="top" wrapText="1"/>
    </xf>
    <xf numFmtId="0" fontId="1" fillId="0" borderId="11" xfId="0" applyFont="1" applyBorder="1" applyAlignment="1">
      <alignment vertical="top" wrapText="1"/>
    </xf>
    <xf numFmtId="0" fontId="0" fillId="0" borderId="0" xfId="0"/>
    <xf numFmtId="0" fontId="17" fillId="0" borderId="2" xfId="0" applyFont="1" applyBorder="1" applyAlignment="1">
      <alignment horizontal="right" vertical="top" wrapText="1"/>
    </xf>
    <xf numFmtId="0" fontId="17" fillId="0" borderId="3" xfId="0" applyFont="1" applyBorder="1" applyAlignment="1">
      <alignment horizontal="right" vertical="top" wrapText="1"/>
    </xf>
    <xf numFmtId="0" fontId="17" fillId="0" borderId="1" xfId="0" applyFont="1" applyBorder="1" applyAlignment="1">
      <alignment vertical="top" wrapText="1"/>
    </xf>
    <xf numFmtId="0" fontId="17" fillId="0" borderId="2" xfId="0" applyFont="1" applyBorder="1" applyAlignment="1">
      <alignment vertical="top" wrapText="1"/>
    </xf>
    <xf numFmtId="0" fontId="11" fillId="0" borderId="0" xfId="0" applyFont="1" applyAlignment="1">
      <alignment vertical="top" wrapText="1"/>
    </xf>
    <xf numFmtId="0" fontId="13" fillId="0" borderId="0" xfId="0" applyFont="1" applyAlignment="1">
      <alignment vertical="top" wrapText="1"/>
    </xf>
    <xf numFmtId="0" fontId="16"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1" fillId="0" borderId="9" xfId="0" applyFont="1" applyBorder="1" applyAlignment="1">
      <alignment horizontal="center" vertical="top" wrapText="1"/>
    </xf>
    <xf numFmtId="0" fontId="8" fillId="0" borderId="2" xfId="0" applyFont="1" applyBorder="1" applyAlignment="1">
      <alignment vertical="top" wrapText="1"/>
    </xf>
    <xf numFmtId="0" fontId="8" fillId="0" borderId="0" xfId="0" applyFont="1" applyAlignment="1">
      <alignment vertical="top" wrapText="1"/>
    </xf>
    <xf numFmtId="0" fontId="6" fillId="0" borderId="9" xfId="0" applyFont="1" applyBorder="1" applyAlignment="1">
      <alignment vertical="top" wrapText="1"/>
    </xf>
    <xf numFmtId="167" fontId="6" fillId="0" borderId="12" xfId="0" applyNumberFormat="1" applyFont="1" applyBorder="1" applyAlignment="1" applyProtection="1">
      <alignment vertical="top" wrapText="1"/>
      <protection locked="0"/>
    </xf>
    <xf numFmtId="0" fontId="6" fillId="0" borderId="12" xfId="0" applyFont="1" applyBorder="1" applyAlignment="1" applyProtection="1">
      <alignment vertical="top" wrapText="1"/>
      <protection locked="0"/>
    </xf>
    <xf numFmtId="0" fontId="20" fillId="0" borderId="0" xfId="0" applyFont="1" applyAlignment="1">
      <alignment horizontal="center" vertical="top" wrapText="1"/>
    </xf>
    <xf numFmtId="166" fontId="6" fillId="0" borderId="12" xfId="0" applyNumberFormat="1" applyFont="1" applyBorder="1" applyAlignment="1" applyProtection="1">
      <alignment vertical="top" wrapText="1"/>
      <protection locked="0"/>
    </xf>
    <xf numFmtId="0" fontId="22" fillId="0" borderId="0" xfId="0" applyFont="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cid:bff68e8e-4898-4bf5-89a6-a6227d8c6faa@FRAP264.PROD.OUTLOOK.COM" TargetMode="External"/><Relationship Id="rId3" Type="http://schemas.openxmlformats.org/officeDocument/2006/relationships/image" Target="../media/image3.png"/><Relationship Id="rId7"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5</xdr:col>
      <xdr:colOff>304800</xdr:colOff>
      <xdr:row>2</xdr:row>
      <xdr:rowOff>80963</xdr:rowOff>
    </xdr:from>
    <xdr:to>
      <xdr:col>6</xdr:col>
      <xdr:colOff>527550</xdr:colOff>
      <xdr:row>8</xdr:row>
      <xdr:rowOff>31794</xdr:rowOff>
    </xdr:to>
    <xdr:pic>
      <xdr:nvPicPr>
        <xdr:cNvPr id="2" name="Picture 1" descr="{8101ab2c-cb1e-449c-b8a9-89eb664deb80}">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191000" y="309563"/>
          <a:ext cx="1080000" cy="636632"/>
        </a:xfrm>
        <a:prstGeom prst="rect">
          <a:avLst/>
        </a:prstGeom>
      </xdr:spPr>
    </xdr:pic>
    <xdr:clientData/>
  </xdr:twoCellAnchor>
  <xdr:twoCellAnchor editAs="oneCell">
    <xdr:from>
      <xdr:col>1</xdr:col>
      <xdr:colOff>33338</xdr:colOff>
      <xdr:row>81</xdr:row>
      <xdr:rowOff>47625</xdr:rowOff>
    </xdr:from>
    <xdr:to>
      <xdr:col>1</xdr:col>
      <xdr:colOff>636587</xdr:colOff>
      <xdr:row>83</xdr:row>
      <xdr:rowOff>65249</xdr:rowOff>
    </xdr:to>
    <xdr:pic>
      <xdr:nvPicPr>
        <xdr:cNvPr id="4" name="Picture 3" descr="{b2190432-eb37-4cde-bb4c-1b29d6e19b9a}">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42863" y="9305925"/>
          <a:ext cx="603250" cy="246224"/>
        </a:xfrm>
        <a:prstGeom prst="rect">
          <a:avLst/>
        </a:prstGeom>
      </xdr:spPr>
    </xdr:pic>
    <xdr:clientData/>
  </xdr:twoCellAnchor>
  <xdr:twoCellAnchor editAs="oneCell">
    <xdr:from>
      <xdr:col>1</xdr:col>
      <xdr:colOff>33338</xdr:colOff>
      <xdr:row>72</xdr:row>
      <xdr:rowOff>95250</xdr:rowOff>
    </xdr:from>
    <xdr:to>
      <xdr:col>1</xdr:col>
      <xdr:colOff>636587</xdr:colOff>
      <xdr:row>78</xdr:row>
      <xdr:rowOff>23101</xdr:rowOff>
    </xdr:to>
    <xdr:pic>
      <xdr:nvPicPr>
        <xdr:cNvPr id="5" name="Picture 4" descr="{6b605517-0c57-4f23-81bf-71c62bb7982f}">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stretch>
          <a:fillRect/>
        </a:stretch>
      </xdr:blipFill>
      <xdr:spPr>
        <a:xfrm>
          <a:off x="42863" y="8324850"/>
          <a:ext cx="603250" cy="613651"/>
        </a:xfrm>
        <a:prstGeom prst="rect">
          <a:avLst/>
        </a:prstGeom>
      </xdr:spPr>
    </xdr:pic>
    <xdr:clientData/>
  </xdr:twoCellAnchor>
  <xdr:twoCellAnchor editAs="oneCell">
    <xdr:from>
      <xdr:col>1</xdr:col>
      <xdr:colOff>33338</xdr:colOff>
      <xdr:row>67</xdr:row>
      <xdr:rowOff>57150</xdr:rowOff>
    </xdr:from>
    <xdr:to>
      <xdr:col>1</xdr:col>
      <xdr:colOff>636587</xdr:colOff>
      <xdr:row>69</xdr:row>
      <xdr:rowOff>50891</xdr:rowOff>
    </xdr:to>
    <xdr:pic>
      <xdr:nvPicPr>
        <xdr:cNvPr id="6" name="Picture 5" descr="{cfeb3367-cfde-4a60-9da3-69d077aba0c8}">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4"/>
        <a:stretch>
          <a:fillRect/>
        </a:stretch>
      </xdr:blipFill>
      <xdr:spPr>
        <a:xfrm>
          <a:off x="42863" y="7715250"/>
          <a:ext cx="603250" cy="222341"/>
        </a:xfrm>
        <a:prstGeom prst="rect">
          <a:avLst/>
        </a:prstGeom>
      </xdr:spPr>
    </xdr:pic>
    <xdr:clientData/>
  </xdr:twoCellAnchor>
  <xdr:twoCellAnchor editAs="oneCell">
    <xdr:from>
      <xdr:col>1</xdr:col>
      <xdr:colOff>33338</xdr:colOff>
      <xdr:row>59</xdr:row>
      <xdr:rowOff>66675</xdr:rowOff>
    </xdr:from>
    <xdr:to>
      <xdr:col>1</xdr:col>
      <xdr:colOff>636587</xdr:colOff>
      <xdr:row>63</xdr:row>
      <xdr:rowOff>39451</xdr:rowOff>
    </xdr:to>
    <xdr:pic>
      <xdr:nvPicPr>
        <xdr:cNvPr id="7" name="Picture 6" descr="{e2f27f8f-ce5a-4b7d-94ca-e3eb1400be35}">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5"/>
        <a:stretch>
          <a:fillRect/>
        </a:stretch>
      </xdr:blipFill>
      <xdr:spPr>
        <a:xfrm>
          <a:off x="42863" y="6810375"/>
          <a:ext cx="603250" cy="429976"/>
        </a:xfrm>
        <a:prstGeom prst="rect">
          <a:avLst/>
        </a:prstGeom>
      </xdr:spPr>
    </xdr:pic>
    <xdr:clientData/>
  </xdr:twoCellAnchor>
  <xdr:twoCellAnchor editAs="oneCell">
    <xdr:from>
      <xdr:col>1</xdr:col>
      <xdr:colOff>33338</xdr:colOff>
      <xdr:row>53</xdr:row>
      <xdr:rowOff>76200</xdr:rowOff>
    </xdr:from>
    <xdr:to>
      <xdr:col>1</xdr:col>
      <xdr:colOff>636587</xdr:colOff>
      <xdr:row>55</xdr:row>
      <xdr:rowOff>35898</xdr:rowOff>
    </xdr:to>
    <xdr:pic>
      <xdr:nvPicPr>
        <xdr:cNvPr id="8" name="Picture 7" descr="{a7cbb3fa-95b5-4dcb-8737-75acfbf68386}">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6"/>
        <a:stretch>
          <a:fillRect/>
        </a:stretch>
      </xdr:blipFill>
      <xdr:spPr>
        <a:xfrm>
          <a:off x="42863" y="6134100"/>
          <a:ext cx="603250" cy="188298"/>
        </a:xfrm>
        <a:prstGeom prst="rect">
          <a:avLst/>
        </a:prstGeom>
      </xdr:spPr>
    </xdr:pic>
    <xdr:clientData/>
  </xdr:twoCellAnchor>
  <xdr:twoCellAnchor>
    <xdr:from>
      <xdr:col>4</xdr:col>
      <xdr:colOff>355600</xdr:colOff>
      <xdr:row>26</xdr:row>
      <xdr:rowOff>50800</xdr:rowOff>
    </xdr:from>
    <xdr:to>
      <xdr:col>7</xdr:col>
      <xdr:colOff>693422</xdr:colOff>
      <xdr:row>43</xdr:row>
      <xdr:rowOff>53183</xdr:rowOff>
    </xdr:to>
    <xdr:pic>
      <xdr:nvPicPr>
        <xdr:cNvPr id="9" name="Image 8">
          <a:extLst>
            <a:ext uri="{FF2B5EF4-FFF2-40B4-BE49-F238E27FC236}">
              <a16:creationId xmlns:a16="http://schemas.microsoft.com/office/drawing/2014/main" id="{E36079BC-4DCA-4B70-B00E-565044D73D14}"/>
            </a:ext>
          </a:extLst>
        </xdr:cNvPr>
        <xdr:cNvPicPr>
          <a:picLocks noChangeAspect="1" noChangeArrowheads="1"/>
        </xdr:cNvPicPr>
      </xdr:nvPicPr>
      <xdr:blipFill>
        <a:blip xmlns:r="http://schemas.openxmlformats.org/officeDocument/2006/relationships" r:embed="rId7" r:link="rId8" cstate="print">
          <a:extLst>
            <a:ext uri="{28A0092B-C50C-407E-A947-70E740481C1C}">
              <a14:useLocalDpi xmlns:a14="http://schemas.microsoft.com/office/drawing/2010/main" val="0"/>
            </a:ext>
          </a:extLst>
        </a:blip>
        <a:srcRect/>
        <a:stretch>
          <a:fillRect/>
        </a:stretch>
      </xdr:blipFill>
      <xdr:spPr bwMode="auto">
        <a:xfrm>
          <a:off x="3422650" y="3022600"/>
          <a:ext cx="3112772" cy="19454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1:I87"/>
  <sheetViews>
    <sheetView showGridLines="0" tabSelected="1" workbookViewId="0">
      <selection activeCell="O34" sqref="O34"/>
    </sheetView>
  </sheetViews>
  <sheetFormatPr baseColWidth="10" defaultColWidth="8.7265625" defaultRowHeight="9" customHeight="1" x14ac:dyDescent="0.35"/>
  <cols>
    <col min="1" max="1" width="0.1796875" customWidth="1"/>
    <col min="2" max="2" width="10.1796875" customWidth="1"/>
    <col min="3" max="3" width="31.26953125" customWidth="1"/>
    <col min="4" max="4" width="2.26953125" customWidth="1"/>
    <col min="5" max="5" width="14.453125" customWidth="1"/>
    <col min="6" max="6" width="12.81640625" customWidth="1"/>
    <col min="7" max="7" width="12.453125" customWidth="1"/>
    <col min="8" max="8" width="14.54296875" customWidth="1"/>
    <col min="9" max="9" width="2.1796875" customWidth="1"/>
    <col min="10" max="69" width="10.7265625" customWidth="1"/>
  </cols>
  <sheetData>
    <row r="1" spans="2:9" ht="9" customHeight="1" x14ac:dyDescent="0.35">
      <c r="B1" s="1"/>
      <c r="C1" s="2"/>
      <c r="D1" s="3"/>
      <c r="E1" s="3"/>
      <c r="F1" s="3"/>
      <c r="G1" s="3"/>
      <c r="H1" s="3"/>
      <c r="I1" s="4"/>
    </row>
    <row r="2" spans="2:9" ht="9" customHeight="1" x14ac:dyDescent="0.35">
      <c r="B2" s="5"/>
      <c r="C2" s="6"/>
      <c r="D2" s="7"/>
      <c r="E2" s="59"/>
      <c r="F2" s="59"/>
      <c r="G2" s="59"/>
      <c r="H2" s="59"/>
      <c r="I2" s="8"/>
    </row>
    <row r="3" spans="2:9" ht="9" customHeight="1" x14ac:dyDescent="0.35">
      <c r="B3" s="5"/>
      <c r="C3" s="6"/>
      <c r="D3" s="7"/>
      <c r="E3" s="59"/>
      <c r="F3" s="59"/>
      <c r="G3" s="59"/>
      <c r="H3" s="59"/>
      <c r="I3" s="8"/>
    </row>
    <row r="4" spans="2:9" ht="9" customHeight="1" x14ac:dyDescent="0.35">
      <c r="B4" s="5"/>
      <c r="C4" s="6"/>
      <c r="D4" s="7"/>
      <c r="E4" s="59"/>
      <c r="F4" s="59"/>
      <c r="G4" s="59"/>
      <c r="H4" s="59"/>
      <c r="I4" s="8"/>
    </row>
    <row r="5" spans="2:9" ht="9" customHeight="1" x14ac:dyDescent="0.35">
      <c r="B5" s="5"/>
      <c r="C5" s="6"/>
      <c r="D5" s="7"/>
      <c r="E5" s="59"/>
      <c r="F5" s="59"/>
      <c r="G5" s="59"/>
      <c r="H5" s="59"/>
      <c r="I5" s="8"/>
    </row>
    <row r="6" spans="2:9" ht="9" customHeight="1" x14ac:dyDescent="0.35">
      <c r="B6" s="5"/>
      <c r="C6" s="6"/>
      <c r="D6" s="7"/>
      <c r="E6" s="59"/>
      <c r="F6" s="59"/>
      <c r="G6" s="59"/>
      <c r="H6" s="59"/>
      <c r="I6" s="8"/>
    </row>
    <row r="7" spans="2:9" ht="9" customHeight="1" x14ac:dyDescent="0.35">
      <c r="B7" s="5"/>
      <c r="C7" s="6"/>
      <c r="D7" s="7"/>
      <c r="E7" s="59"/>
      <c r="F7" s="59"/>
      <c r="G7" s="59"/>
      <c r="H7" s="59"/>
      <c r="I7" s="8"/>
    </row>
    <row r="8" spans="2:9" ht="9" customHeight="1" x14ac:dyDescent="0.35">
      <c r="B8" s="5"/>
      <c r="C8" s="6"/>
      <c r="D8" s="7"/>
      <c r="E8" s="59"/>
      <c r="F8" s="59"/>
      <c r="G8" s="59"/>
      <c r="H8" s="59"/>
      <c r="I8" s="8"/>
    </row>
    <row r="9" spans="2:9" ht="9" customHeight="1" x14ac:dyDescent="0.35">
      <c r="B9" s="5"/>
      <c r="C9" s="6"/>
      <c r="D9" s="7"/>
      <c r="E9" s="59"/>
      <c r="F9" s="59"/>
      <c r="G9" s="59"/>
      <c r="H9" s="59"/>
      <c r="I9" s="8"/>
    </row>
    <row r="10" spans="2:9" ht="9" customHeight="1" x14ac:dyDescent="0.35">
      <c r="B10" s="5"/>
      <c r="C10" s="6"/>
      <c r="D10" s="7"/>
      <c r="E10" s="59"/>
      <c r="F10" s="59"/>
      <c r="G10" s="59"/>
      <c r="H10" s="59"/>
      <c r="I10" s="8"/>
    </row>
    <row r="11" spans="2:9" ht="9" customHeight="1" x14ac:dyDescent="0.35">
      <c r="B11" s="5"/>
      <c r="C11" s="6"/>
      <c r="D11" s="7"/>
      <c r="E11" s="65" t="str">
        <f>IF(Paramètres!C5&lt;&gt;"",Paramètres!C5,"")</f>
        <v>RÉNOVATION CAF LOIRE ATLANTIQUE</v>
      </c>
      <c r="F11" s="65"/>
      <c r="G11" s="65"/>
      <c r="H11" s="65"/>
      <c r="I11" s="8"/>
    </row>
    <row r="12" spans="2:9" ht="9" customHeight="1" x14ac:dyDescent="0.35">
      <c r="B12" s="5"/>
      <c r="C12" s="6"/>
      <c r="D12" s="7"/>
      <c r="E12" s="65"/>
      <c r="F12" s="65"/>
      <c r="G12" s="65"/>
      <c r="H12" s="65"/>
      <c r="I12" s="8"/>
    </row>
    <row r="13" spans="2:9" ht="9" customHeight="1" x14ac:dyDescent="0.35">
      <c r="B13" s="5"/>
      <c r="C13" s="6"/>
      <c r="D13" s="7"/>
      <c r="E13" s="65"/>
      <c r="F13" s="65"/>
      <c r="G13" s="65"/>
      <c r="H13" s="65"/>
      <c r="I13" s="8"/>
    </row>
    <row r="14" spans="2:9" ht="9" customHeight="1" x14ac:dyDescent="0.35">
      <c r="B14" s="5"/>
      <c r="C14" s="6"/>
      <c r="D14" s="7"/>
      <c r="E14" s="65"/>
      <c r="F14" s="65"/>
      <c r="G14" s="65"/>
      <c r="H14" s="65"/>
      <c r="I14" s="8"/>
    </row>
    <row r="15" spans="2:9" ht="9" customHeight="1" x14ac:dyDescent="0.35">
      <c r="B15" s="5"/>
      <c r="C15" s="6"/>
      <c r="D15" s="7"/>
      <c r="E15" s="65"/>
      <c r="F15" s="65"/>
      <c r="G15" s="65"/>
      <c r="H15" s="65"/>
      <c r="I15" s="8"/>
    </row>
    <row r="16" spans="2:9" ht="9" customHeight="1" x14ac:dyDescent="0.35">
      <c r="B16" s="5"/>
      <c r="C16" s="6"/>
      <c r="D16" s="7"/>
      <c r="E16" s="65"/>
      <c r="F16" s="65"/>
      <c r="G16" s="65"/>
      <c r="H16" s="65"/>
      <c r="I16" s="8"/>
    </row>
    <row r="17" spans="2:9" ht="9" customHeight="1" x14ac:dyDescent="0.35">
      <c r="B17" s="5"/>
      <c r="C17" s="6"/>
      <c r="D17" s="7"/>
      <c r="E17" s="65"/>
      <c r="F17" s="65"/>
      <c r="G17" s="65"/>
      <c r="H17" s="65"/>
      <c r="I17" s="8"/>
    </row>
    <row r="18" spans="2:9" ht="9" customHeight="1" x14ac:dyDescent="0.35">
      <c r="B18" s="5"/>
      <c r="C18" s="6"/>
      <c r="D18" s="7"/>
      <c r="E18" s="65"/>
      <c r="F18" s="65"/>
      <c r="G18" s="65"/>
      <c r="H18" s="65"/>
      <c r="I18" s="8"/>
    </row>
    <row r="19" spans="2:9" ht="9" customHeight="1" x14ac:dyDescent="0.35">
      <c r="B19" s="5"/>
      <c r="C19" s="6"/>
      <c r="D19" s="7"/>
      <c r="E19" s="65"/>
      <c r="F19" s="65"/>
      <c r="G19" s="65"/>
      <c r="H19" s="65"/>
      <c r="I19" s="8"/>
    </row>
    <row r="20" spans="2:9" ht="9" customHeight="1" x14ac:dyDescent="0.35">
      <c r="B20" s="5"/>
      <c r="C20" s="6"/>
      <c r="D20" s="7"/>
      <c r="E20" s="65" t="str">
        <f>IF(Paramètres!C24&lt;&gt;"",Paramètres!C24,"") &amp; CHAR(10) &amp; IF(Paramètres!C26&lt;&gt;"",Paramètres!C26,"") &amp; CHAR(10) &amp; IF(Paramètres!C28&lt;&gt;"",Paramètres!C28,"")</f>
        <v xml:space="preserve">22 rue de Malville
44937 NANTES CEDEX 9
</v>
      </c>
      <c r="F20" s="65"/>
      <c r="G20" s="65"/>
      <c r="H20" s="65"/>
      <c r="I20" s="8"/>
    </row>
    <row r="21" spans="2:9" ht="9" customHeight="1" x14ac:dyDescent="0.35">
      <c r="B21" s="5"/>
      <c r="C21" s="6"/>
      <c r="D21" s="7"/>
      <c r="E21" s="65"/>
      <c r="F21" s="65"/>
      <c r="G21" s="65"/>
      <c r="H21" s="65"/>
      <c r="I21" s="8"/>
    </row>
    <row r="22" spans="2:9" ht="9" customHeight="1" x14ac:dyDescent="0.35">
      <c r="B22" s="5"/>
      <c r="C22" s="6"/>
      <c r="D22" s="7"/>
      <c r="E22" s="65"/>
      <c r="F22" s="65"/>
      <c r="G22" s="65"/>
      <c r="H22" s="65"/>
      <c r="I22" s="8"/>
    </row>
    <row r="23" spans="2:9" ht="9" customHeight="1" x14ac:dyDescent="0.35">
      <c r="B23" s="5"/>
      <c r="C23" s="6"/>
      <c r="D23" s="7"/>
      <c r="E23" s="65"/>
      <c r="F23" s="65"/>
      <c r="G23" s="65"/>
      <c r="H23" s="65"/>
      <c r="I23" s="8"/>
    </row>
    <row r="24" spans="2:9" ht="9" customHeight="1" x14ac:dyDescent="0.35">
      <c r="B24" s="5"/>
      <c r="C24" s="6"/>
      <c r="D24" s="7"/>
      <c r="E24" s="65"/>
      <c r="F24" s="65"/>
      <c r="G24" s="65"/>
      <c r="H24" s="65"/>
      <c r="I24" s="8"/>
    </row>
    <row r="25" spans="2:9" ht="9" customHeight="1" x14ac:dyDescent="0.35">
      <c r="B25" s="5"/>
      <c r="C25" s="6"/>
      <c r="D25" s="7"/>
      <c r="E25" s="65"/>
      <c r="F25" s="65"/>
      <c r="G25" s="65"/>
      <c r="H25" s="65"/>
      <c r="I25" s="8"/>
    </row>
    <row r="26" spans="2:9" ht="9" customHeight="1" x14ac:dyDescent="0.35">
      <c r="B26" s="5"/>
      <c r="C26" s="6"/>
      <c r="D26" s="7"/>
      <c r="E26" s="65"/>
      <c r="F26" s="65"/>
      <c r="G26" s="65"/>
      <c r="H26" s="65"/>
      <c r="I26" s="8"/>
    </row>
    <row r="27" spans="2:9" ht="9" customHeight="1" x14ac:dyDescent="0.35">
      <c r="B27" s="5"/>
      <c r="C27" s="6"/>
      <c r="D27" s="7"/>
      <c r="E27" s="65"/>
      <c r="F27" s="65"/>
      <c r="G27" s="65"/>
      <c r="H27" s="65"/>
      <c r="I27" s="8"/>
    </row>
    <row r="28" spans="2:9" ht="9" customHeight="1" x14ac:dyDescent="0.35">
      <c r="B28" s="5"/>
      <c r="C28" s="6"/>
      <c r="D28" s="7"/>
      <c r="E28" s="59"/>
      <c r="F28" s="59"/>
      <c r="G28" s="59"/>
      <c r="H28" s="59"/>
      <c r="I28" s="8"/>
    </row>
    <row r="29" spans="2:9" ht="9" customHeight="1" x14ac:dyDescent="0.35">
      <c r="B29" s="5"/>
      <c r="C29" s="6"/>
      <c r="D29" s="7"/>
      <c r="E29" s="59"/>
      <c r="F29" s="59"/>
      <c r="G29" s="59"/>
      <c r="H29" s="59"/>
      <c r="I29" s="8"/>
    </row>
    <row r="30" spans="2:9" ht="9" customHeight="1" x14ac:dyDescent="0.35">
      <c r="B30" s="5"/>
      <c r="C30" s="6"/>
      <c r="D30" s="7"/>
      <c r="E30" s="59"/>
      <c r="F30" s="59"/>
      <c r="G30" s="59"/>
      <c r="H30" s="59"/>
      <c r="I30" s="8"/>
    </row>
    <row r="31" spans="2:9" ht="9" customHeight="1" x14ac:dyDescent="0.35">
      <c r="B31" s="5"/>
      <c r="C31" s="6"/>
      <c r="D31" s="7"/>
      <c r="E31" s="59"/>
      <c r="F31" s="59"/>
      <c r="G31" s="59"/>
      <c r="H31" s="59"/>
      <c r="I31" s="8"/>
    </row>
    <row r="32" spans="2:9" ht="9" customHeight="1" x14ac:dyDescent="0.35">
      <c r="B32" s="5"/>
      <c r="C32" s="6"/>
      <c r="D32" s="7"/>
      <c r="E32" s="59"/>
      <c r="F32" s="59"/>
      <c r="G32" s="59"/>
      <c r="H32" s="59"/>
      <c r="I32" s="8"/>
    </row>
    <row r="33" spans="2:9" ht="9" customHeight="1" x14ac:dyDescent="0.35">
      <c r="B33" s="5"/>
      <c r="C33" s="6"/>
      <c r="D33" s="7"/>
      <c r="E33" s="59"/>
      <c r="F33" s="59"/>
      <c r="G33" s="59"/>
      <c r="H33" s="59"/>
      <c r="I33" s="8"/>
    </row>
    <row r="34" spans="2:9" ht="9" customHeight="1" x14ac:dyDescent="0.35">
      <c r="B34" s="5"/>
      <c r="C34" s="6"/>
      <c r="D34" s="7"/>
      <c r="E34" s="59"/>
      <c r="F34" s="59"/>
      <c r="G34" s="59"/>
      <c r="H34" s="59"/>
      <c r="I34" s="8"/>
    </row>
    <row r="35" spans="2:9" ht="9" customHeight="1" x14ac:dyDescent="0.35">
      <c r="B35" s="5"/>
      <c r="C35" s="6"/>
      <c r="D35" s="7"/>
      <c r="E35" s="59"/>
      <c r="F35" s="59"/>
      <c r="G35" s="59"/>
      <c r="H35" s="59"/>
      <c r="I35" s="8"/>
    </row>
    <row r="36" spans="2:9" ht="9" customHeight="1" x14ac:dyDescent="0.35">
      <c r="B36" s="5"/>
      <c r="C36" s="6"/>
      <c r="D36" s="7"/>
      <c r="E36" s="59"/>
      <c r="F36" s="59"/>
      <c r="G36" s="59"/>
      <c r="H36" s="59"/>
      <c r="I36" s="8"/>
    </row>
    <row r="37" spans="2:9" ht="9" customHeight="1" x14ac:dyDescent="0.35">
      <c r="B37" s="5"/>
      <c r="C37" s="6"/>
      <c r="D37" s="7"/>
      <c r="E37" s="59"/>
      <c r="F37" s="59"/>
      <c r="G37" s="59"/>
      <c r="H37" s="59"/>
      <c r="I37" s="8"/>
    </row>
    <row r="38" spans="2:9" ht="9" customHeight="1" x14ac:dyDescent="0.35">
      <c r="B38" s="5"/>
      <c r="C38" s="6"/>
      <c r="D38" s="7"/>
      <c r="E38" s="59"/>
      <c r="F38" s="59"/>
      <c r="G38" s="59"/>
      <c r="H38" s="59"/>
      <c r="I38" s="8"/>
    </row>
    <row r="39" spans="2:9" ht="9" customHeight="1" x14ac:dyDescent="0.35">
      <c r="B39" s="5"/>
      <c r="C39" s="6"/>
      <c r="D39" s="7"/>
      <c r="E39" s="59"/>
      <c r="F39" s="59"/>
      <c r="G39" s="59"/>
      <c r="H39" s="59"/>
      <c r="I39" s="8"/>
    </row>
    <row r="40" spans="2:9" ht="9" customHeight="1" x14ac:dyDescent="0.35">
      <c r="B40" s="5"/>
      <c r="C40" s="6"/>
      <c r="D40" s="7"/>
      <c r="E40" s="59"/>
      <c r="F40" s="59"/>
      <c r="G40" s="59"/>
      <c r="H40" s="59"/>
      <c r="I40" s="8"/>
    </row>
    <row r="41" spans="2:9" ht="9" customHeight="1" x14ac:dyDescent="0.35">
      <c r="B41" s="5"/>
      <c r="C41" s="6"/>
      <c r="D41" s="7"/>
      <c r="E41" s="59"/>
      <c r="F41" s="59"/>
      <c r="G41" s="59"/>
      <c r="H41" s="59"/>
      <c r="I41" s="8"/>
    </row>
    <row r="42" spans="2:9" ht="9" customHeight="1" x14ac:dyDescent="0.35">
      <c r="B42" s="5"/>
      <c r="C42" s="6"/>
      <c r="D42" s="7"/>
      <c r="E42" s="59"/>
      <c r="F42" s="59"/>
      <c r="G42" s="59"/>
      <c r="H42" s="59"/>
      <c r="I42" s="8"/>
    </row>
    <row r="43" spans="2:9" ht="9" customHeight="1" x14ac:dyDescent="0.35">
      <c r="B43" s="5"/>
      <c r="C43" s="6"/>
      <c r="D43" s="7"/>
      <c r="E43" s="59"/>
      <c r="F43" s="59"/>
      <c r="G43" s="59"/>
      <c r="H43" s="59"/>
      <c r="I43" s="8"/>
    </row>
    <row r="44" spans="2:9" ht="9" customHeight="1" x14ac:dyDescent="0.35">
      <c r="B44" s="5"/>
      <c r="C44" s="6"/>
      <c r="D44" s="7"/>
      <c r="E44" s="59"/>
      <c r="F44" s="59"/>
      <c r="G44" s="59"/>
      <c r="H44" s="59"/>
      <c r="I44" s="8"/>
    </row>
    <row r="45" spans="2:9" ht="9" customHeight="1" x14ac:dyDescent="0.35">
      <c r="B45" s="5"/>
      <c r="C45" s="6"/>
      <c r="D45" s="7"/>
      <c r="E45" s="59"/>
      <c r="F45" s="59"/>
      <c r="G45" s="59"/>
      <c r="H45" s="59"/>
      <c r="I45" s="8"/>
    </row>
    <row r="46" spans="2:9" ht="9" customHeight="1" x14ac:dyDescent="0.35">
      <c r="B46" s="5"/>
      <c r="C46" s="6"/>
      <c r="D46" s="7"/>
      <c r="E46" s="7"/>
      <c r="F46" s="7"/>
      <c r="G46" s="7"/>
      <c r="H46" s="7"/>
      <c r="I46" s="8"/>
    </row>
    <row r="47" spans="2:9" ht="9" customHeight="1" x14ac:dyDescent="0.35">
      <c r="B47" s="5"/>
      <c r="C47" s="6"/>
      <c r="D47" s="7"/>
      <c r="E47" s="58" t="s">
        <v>4</v>
      </c>
      <c r="F47" s="59"/>
      <c r="G47" s="59"/>
      <c r="H47" s="59"/>
      <c r="I47" s="8"/>
    </row>
    <row r="48" spans="2:9" ht="9" customHeight="1" x14ac:dyDescent="0.35">
      <c r="B48" s="5"/>
      <c r="C48" s="6"/>
      <c r="D48" s="7"/>
      <c r="E48" s="59"/>
      <c r="F48" s="59"/>
      <c r="G48" s="59"/>
      <c r="H48" s="59"/>
      <c r="I48" s="8"/>
    </row>
    <row r="49" spans="2:9" ht="9" customHeight="1" x14ac:dyDescent="0.35">
      <c r="B49" s="5"/>
      <c r="C49" s="6"/>
      <c r="D49" s="7"/>
      <c r="E49" s="59"/>
      <c r="F49" s="59"/>
      <c r="G49" s="59"/>
      <c r="H49" s="59"/>
      <c r="I49" s="8"/>
    </row>
    <row r="50" spans="2:9" ht="9" customHeight="1" x14ac:dyDescent="0.35">
      <c r="B50" s="5"/>
      <c r="C50" s="6"/>
      <c r="D50" s="7"/>
      <c r="E50" s="59"/>
      <c r="F50" s="59"/>
      <c r="G50" s="59"/>
      <c r="H50" s="59"/>
      <c r="I50" s="8"/>
    </row>
    <row r="51" spans="2:9" ht="9" customHeight="1" x14ac:dyDescent="0.35">
      <c r="B51" s="5"/>
      <c r="C51" s="6"/>
      <c r="D51" s="7"/>
      <c r="E51" s="59"/>
      <c r="F51" s="59"/>
      <c r="G51" s="59"/>
      <c r="H51" s="59"/>
      <c r="I51" s="8"/>
    </row>
    <row r="52" spans="2:9" ht="9" customHeight="1" x14ac:dyDescent="0.35">
      <c r="B52" s="56"/>
      <c r="C52" s="54" t="s">
        <v>9</v>
      </c>
      <c r="D52" s="7"/>
      <c r="E52" s="59"/>
      <c r="F52" s="59"/>
      <c r="G52" s="59"/>
      <c r="H52" s="59"/>
      <c r="I52" s="8"/>
    </row>
    <row r="53" spans="2:9" ht="9" customHeight="1" x14ac:dyDescent="0.35">
      <c r="B53" s="56"/>
      <c r="C53" s="55"/>
      <c r="D53" s="7"/>
      <c r="E53" s="59"/>
      <c r="F53" s="59"/>
      <c r="G53" s="59"/>
      <c r="H53" s="59"/>
      <c r="I53" s="8"/>
    </row>
    <row r="54" spans="2:9" ht="9" customHeight="1" x14ac:dyDescent="0.35">
      <c r="B54" s="56"/>
      <c r="C54" s="55"/>
      <c r="D54" s="7"/>
      <c r="E54" s="59"/>
      <c r="F54" s="59"/>
      <c r="G54" s="59"/>
      <c r="H54" s="59"/>
      <c r="I54" s="8"/>
    </row>
    <row r="55" spans="2:9" ht="9" customHeight="1" x14ac:dyDescent="0.35">
      <c r="B55" s="56"/>
      <c r="C55" s="55"/>
      <c r="D55" s="7"/>
      <c r="E55" s="59"/>
      <c r="F55" s="59"/>
      <c r="G55" s="59"/>
      <c r="H55" s="59"/>
      <c r="I55" s="8"/>
    </row>
    <row r="56" spans="2:9" ht="9" customHeight="1" x14ac:dyDescent="0.35">
      <c r="B56" s="56"/>
      <c r="C56" s="55"/>
      <c r="D56" s="7"/>
      <c r="E56" s="59"/>
      <c r="F56" s="59"/>
      <c r="G56" s="59"/>
      <c r="H56" s="59"/>
      <c r="I56" s="8"/>
    </row>
    <row r="57" spans="2:9" ht="9" customHeight="1" x14ac:dyDescent="0.35">
      <c r="B57" s="56"/>
      <c r="C57" s="55"/>
      <c r="D57" s="7"/>
      <c r="E57" s="59"/>
      <c r="F57" s="59"/>
      <c r="G57" s="59"/>
      <c r="H57" s="59"/>
      <c r="I57" s="8"/>
    </row>
    <row r="58" spans="2:9" ht="9" customHeight="1" x14ac:dyDescent="0.35">
      <c r="B58" s="56"/>
      <c r="C58" s="55"/>
      <c r="D58" s="7"/>
      <c r="E58" s="59"/>
      <c r="F58" s="59"/>
      <c r="G58" s="59"/>
      <c r="H58" s="59"/>
      <c r="I58" s="8"/>
    </row>
    <row r="59" spans="2:9" ht="9" customHeight="1" x14ac:dyDescent="0.35">
      <c r="B59" s="56"/>
      <c r="C59" s="54" t="s">
        <v>8</v>
      </c>
      <c r="D59" s="7"/>
      <c r="E59" s="59"/>
      <c r="F59" s="59"/>
      <c r="G59" s="59"/>
      <c r="H59" s="59"/>
      <c r="I59" s="8"/>
    </row>
    <row r="60" spans="2:9" ht="9" customHeight="1" x14ac:dyDescent="0.35">
      <c r="B60" s="56"/>
      <c r="C60" s="55"/>
      <c r="D60" s="7"/>
      <c r="E60" s="59"/>
      <c r="F60" s="59"/>
      <c r="G60" s="59"/>
      <c r="H60" s="59"/>
      <c r="I60" s="8"/>
    </row>
    <row r="61" spans="2:9" ht="9" customHeight="1" x14ac:dyDescent="0.35">
      <c r="B61" s="56"/>
      <c r="C61" s="55"/>
      <c r="D61" s="7"/>
      <c r="E61" s="7"/>
      <c r="F61" s="7"/>
      <c r="G61" s="7"/>
      <c r="H61" s="7"/>
      <c r="I61" s="8"/>
    </row>
    <row r="62" spans="2:9" ht="9" customHeight="1" x14ac:dyDescent="0.35">
      <c r="B62" s="56"/>
      <c r="C62" s="55"/>
      <c r="D62" s="7"/>
      <c r="E62" s="60" t="str">
        <f>IF(Paramètres!C9&lt;&gt;"",Paramètres!C9,"")</f>
        <v>Lot n°1</v>
      </c>
      <c r="F62" s="60"/>
      <c r="G62" s="60"/>
      <c r="H62" s="60"/>
      <c r="I62" s="8"/>
    </row>
    <row r="63" spans="2:9" ht="9" customHeight="1" x14ac:dyDescent="0.35">
      <c r="B63" s="56"/>
      <c r="C63" s="55"/>
      <c r="D63" s="7"/>
      <c r="E63" s="60"/>
      <c r="F63" s="60"/>
      <c r="G63" s="60"/>
      <c r="H63" s="60"/>
      <c r="I63" s="8"/>
    </row>
    <row r="64" spans="2:9" ht="9" customHeight="1" x14ac:dyDescent="0.35">
      <c r="B64" s="56"/>
      <c r="C64" s="55"/>
      <c r="D64" s="7"/>
      <c r="E64" s="60"/>
      <c r="F64" s="60"/>
      <c r="G64" s="60"/>
      <c r="H64" s="60"/>
      <c r="I64" s="8"/>
    </row>
    <row r="65" spans="2:9" ht="9" customHeight="1" x14ac:dyDescent="0.35">
      <c r="B65" s="56"/>
      <c r="C65" s="55"/>
      <c r="D65" s="7"/>
      <c r="E65" s="60"/>
      <c r="F65" s="60"/>
      <c r="G65" s="60"/>
      <c r="H65" s="60"/>
      <c r="I65" s="8"/>
    </row>
    <row r="66" spans="2:9" ht="9" customHeight="1" x14ac:dyDescent="0.35">
      <c r="B66" s="56"/>
      <c r="C66" s="54" t="s">
        <v>7</v>
      </c>
      <c r="D66" s="7"/>
      <c r="E66" s="60" t="str">
        <f>IF(Paramètres!C11&lt;&gt;"",Paramètres!C11,"")</f>
        <v>TRAVAUX DE DEMOLITION</v>
      </c>
      <c r="F66" s="60"/>
      <c r="G66" s="60"/>
      <c r="H66" s="60"/>
      <c r="I66" s="8"/>
    </row>
    <row r="67" spans="2:9" ht="9" customHeight="1" x14ac:dyDescent="0.35">
      <c r="B67" s="56"/>
      <c r="C67" s="55"/>
      <c r="D67" s="7"/>
      <c r="E67" s="60"/>
      <c r="F67" s="60"/>
      <c r="G67" s="60"/>
      <c r="H67" s="60"/>
      <c r="I67" s="8"/>
    </row>
    <row r="68" spans="2:9" ht="9" customHeight="1" x14ac:dyDescent="0.35">
      <c r="B68" s="56"/>
      <c r="C68" s="55"/>
      <c r="D68" s="7"/>
      <c r="E68" s="60"/>
      <c r="F68" s="60"/>
      <c r="G68" s="60"/>
      <c r="H68" s="60"/>
      <c r="I68" s="8"/>
    </row>
    <row r="69" spans="2:9" ht="9" customHeight="1" x14ac:dyDescent="0.35">
      <c r="B69" s="56"/>
      <c r="C69" s="55"/>
      <c r="D69" s="7"/>
      <c r="E69" s="60"/>
      <c r="F69" s="60"/>
      <c r="G69" s="60"/>
      <c r="H69" s="60"/>
      <c r="I69" s="8"/>
    </row>
    <row r="70" spans="2:9" ht="9" customHeight="1" x14ac:dyDescent="0.35">
      <c r="B70" s="56"/>
      <c r="C70" s="55"/>
      <c r="D70" s="7"/>
      <c r="E70" s="60"/>
      <c r="F70" s="60"/>
      <c r="G70" s="60"/>
      <c r="H70" s="60"/>
      <c r="I70" s="8"/>
    </row>
    <row r="71" spans="2:9" ht="9" customHeight="1" x14ac:dyDescent="0.35">
      <c r="B71" s="56"/>
      <c r="C71" s="55"/>
      <c r="D71" s="7"/>
      <c r="E71" s="61" t="str">
        <f>IF(Paramètres!C3&lt;&gt;"",Paramètres!C3,"")</f>
        <v>DPGF</v>
      </c>
      <c r="F71" s="62"/>
      <c r="G71" s="62"/>
      <c r="H71" s="63"/>
      <c r="I71" s="8"/>
    </row>
    <row r="72" spans="2:9" ht="9" customHeight="1" x14ac:dyDescent="0.35">
      <c r="B72" s="56"/>
      <c r="C72" s="55"/>
      <c r="D72" s="7"/>
      <c r="E72" s="64"/>
      <c r="F72" s="65"/>
      <c r="G72" s="65"/>
      <c r="H72" s="66"/>
      <c r="I72" s="8"/>
    </row>
    <row r="73" spans="2:9" ht="9" customHeight="1" x14ac:dyDescent="0.35">
      <c r="B73" s="56"/>
      <c r="C73" s="54" t="s">
        <v>6</v>
      </c>
      <c r="D73" s="7"/>
      <c r="E73" s="64"/>
      <c r="F73" s="65"/>
      <c r="G73" s="65"/>
      <c r="H73" s="66"/>
      <c r="I73" s="8"/>
    </row>
    <row r="74" spans="2:9" ht="9" customHeight="1" x14ac:dyDescent="0.35">
      <c r="B74" s="56"/>
      <c r="C74" s="55"/>
      <c r="D74" s="7"/>
      <c r="E74" s="64"/>
      <c r="F74" s="65"/>
      <c r="G74" s="65"/>
      <c r="H74" s="66"/>
      <c r="I74" s="8"/>
    </row>
    <row r="75" spans="2:9" ht="9" customHeight="1" x14ac:dyDescent="0.35">
      <c r="B75" s="56"/>
      <c r="C75" s="55"/>
      <c r="D75" s="7"/>
      <c r="E75" s="64"/>
      <c r="F75" s="65"/>
      <c r="G75" s="65"/>
      <c r="H75" s="66"/>
      <c r="I75" s="8"/>
    </row>
    <row r="76" spans="2:9" ht="9" customHeight="1" x14ac:dyDescent="0.35">
      <c r="B76" s="56"/>
      <c r="C76" s="55"/>
      <c r="D76" s="7"/>
      <c r="E76" s="64"/>
      <c r="F76" s="65"/>
      <c r="G76" s="65"/>
      <c r="H76" s="66"/>
      <c r="I76" s="8"/>
    </row>
    <row r="77" spans="2:9" ht="9" customHeight="1" x14ac:dyDescent="0.35">
      <c r="B77" s="56"/>
      <c r="C77" s="55"/>
      <c r="D77" s="7"/>
      <c r="E77" s="67"/>
      <c r="F77" s="68"/>
      <c r="G77" s="68"/>
      <c r="H77" s="69"/>
      <c r="I77" s="8"/>
    </row>
    <row r="78" spans="2:9" ht="9" customHeight="1" x14ac:dyDescent="0.35">
      <c r="B78" s="56"/>
      <c r="C78" s="55"/>
      <c r="D78" s="7"/>
      <c r="E78" s="7"/>
      <c r="F78" s="7"/>
      <c r="G78" s="7"/>
      <c r="H78" s="7"/>
      <c r="I78" s="8"/>
    </row>
    <row r="79" spans="2:9" ht="9" customHeight="1" x14ac:dyDescent="0.35">
      <c r="B79" s="56"/>
      <c r="C79" s="55"/>
      <c r="D79" s="7"/>
      <c r="E79" s="7"/>
      <c r="F79" s="57" t="s">
        <v>0</v>
      </c>
      <c r="G79" s="57" t="str">
        <f>IF(Paramètres!C7&lt;&gt;"",Paramètres!C7,"")</f>
        <v/>
      </c>
      <c r="H79" s="7"/>
      <c r="I79" s="8"/>
    </row>
    <row r="80" spans="2:9" ht="9" customHeight="1" x14ac:dyDescent="0.35">
      <c r="B80" s="56"/>
      <c r="C80" s="54" t="s">
        <v>5</v>
      </c>
      <c r="D80" s="7"/>
      <c r="E80" s="7"/>
      <c r="F80" s="57"/>
      <c r="G80" s="57"/>
      <c r="H80" s="7"/>
      <c r="I80" s="8"/>
    </row>
    <row r="81" spans="2:9" ht="9" customHeight="1" x14ac:dyDescent="0.35">
      <c r="B81" s="56"/>
      <c r="C81" s="55"/>
      <c r="D81" s="7"/>
      <c r="E81" s="7"/>
      <c r="F81" s="57" t="s">
        <v>1</v>
      </c>
      <c r="G81" s="57" t="str">
        <f>IF(Paramètres!C13&lt;&gt;"",Paramètres!C13,"")</f>
        <v>31/10/2025</v>
      </c>
      <c r="H81" s="7"/>
      <c r="I81" s="8"/>
    </row>
    <row r="82" spans="2:9" ht="9" customHeight="1" x14ac:dyDescent="0.35">
      <c r="B82" s="56"/>
      <c r="C82" s="55"/>
      <c r="D82" s="7"/>
      <c r="E82" s="7"/>
      <c r="F82" s="57"/>
      <c r="G82" s="57"/>
      <c r="H82" s="7"/>
      <c r="I82" s="8"/>
    </row>
    <row r="83" spans="2:9" ht="9" customHeight="1" x14ac:dyDescent="0.35">
      <c r="B83" s="56"/>
      <c r="C83" s="55"/>
      <c r="D83" s="7"/>
      <c r="E83" s="7"/>
      <c r="F83" s="57" t="s">
        <v>2</v>
      </c>
      <c r="G83" s="57" t="str">
        <f>IF(Paramètres!C15&lt;&gt;"",Paramètres!C15,"")</f>
        <v>DCE</v>
      </c>
      <c r="H83" s="7"/>
      <c r="I83" s="8"/>
    </row>
    <row r="84" spans="2:9" ht="9" customHeight="1" x14ac:dyDescent="0.35">
      <c r="B84" s="56"/>
      <c r="C84" s="55"/>
      <c r="D84" s="7"/>
      <c r="E84" s="7"/>
      <c r="F84" s="57"/>
      <c r="G84" s="57"/>
      <c r="H84" s="7"/>
      <c r="I84" s="8"/>
    </row>
    <row r="85" spans="2:9" ht="9" customHeight="1" x14ac:dyDescent="0.35">
      <c r="B85" s="56"/>
      <c r="C85" s="55"/>
      <c r="D85" s="7"/>
      <c r="E85" s="7"/>
      <c r="F85" s="57" t="s">
        <v>3</v>
      </c>
      <c r="G85" s="57" t="str">
        <f>IF(Paramètres!C17&lt;&gt;"",Paramètres!C17,"")</f>
        <v>-</v>
      </c>
      <c r="H85" s="7"/>
      <c r="I85" s="8"/>
    </row>
    <row r="86" spans="2:9" ht="9" customHeight="1" x14ac:dyDescent="0.35">
      <c r="B86" s="56"/>
      <c r="C86" s="55"/>
      <c r="D86" s="7"/>
      <c r="E86" s="7"/>
      <c r="F86" s="57"/>
      <c r="G86" s="57"/>
      <c r="H86" s="7"/>
      <c r="I86" s="8"/>
    </row>
    <row r="87" spans="2:9" ht="9" customHeight="1" x14ac:dyDescent="0.35">
      <c r="B87" s="9"/>
      <c r="C87" s="10"/>
      <c r="D87" s="11"/>
      <c r="E87" s="11"/>
      <c r="F87" s="11"/>
      <c r="G87" s="11"/>
      <c r="H87" s="11"/>
      <c r="I87" s="12"/>
    </row>
  </sheetData>
  <sheetProtection algorithmName="SHA-512" hashValue="qBNlqb3TRtii9uRFvQTSq7xo0jJfpeI90pdWCcR7DotAOFkIVOp4ZuMmjtKmnL2ONun6f727PXrcXdpjNMn50A==" saltValue="ooNLPktGyMYlvwCc0kTUZw==" spinCount="100000" sheet="1" objects="1" selectLockedCells="1"/>
  <mergeCells count="26">
    <mergeCell ref="E2:H10"/>
    <mergeCell ref="E11:H19"/>
    <mergeCell ref="E20:H27"/>
    <mergeCell ref="E28:H45"/>
    <mergeCell ref="E62:H65"/>
    <mergeCell ref="F83:F84"/>
    <mergeCell ref="G83:G84"/>
    <mergeCell ref="F85:F86"/>
    <mergeCell ref="G85:G86"/>
    <mergeCell ref="E47:H60"/>
    <mergeCell ref="E66:H70"/>
    <mergeCell ref="E71:H77"/>
    <mergeCell ref="F79:F80"/>
    <mergeCell ref="G79:G80"/>
    <mergeCell ref="F81:F82"/>
    <mergeCell ref="G81:G82"/>
    <mergeCell ref="C59:C65"/>
    <mergeCell ref="B59:B65"/>
    <mergeCell ref="C52:C58"/>
    <mergeCell ref="B52:B58"/>
    <mergeCell ref="C80:C86"/>
    <mergeCell ref="B80:B86"/>
    <mergeCell ref="C73:C79"/>
    <mergeCell ref="B73:B79"/>
    <mergeCell ref="C66:C72"/>
    <mergeCell ref="B66:B72"/>
  </mergeCells>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R273"/>
  <sheetViews>
    <sheetView showGridLines="0" workbookViewId="0">
      <pane ySplit="3" topLeftCell="A4" activePane="bottomLeft" state="frozen"/>
      <selection pane="bottomLeft" activeCell="D271" sqref="D271:E272"/>
    </sheetView>
  </sheetViews>
  <sheetFormatPr baseColWidth="10" defaultColWidth="8.7265625" defaultRowHeight="14.5" x14ac:dyDescent="0.35"/>
  <cols>
    <col min="1" max="1" width="0" hidden="1" customWidth="1"/>
    <col min="2" max="2" width="5.453125" customWidth="1"/>
    <col min="3" max="3" width="0" hidden="1" customWidth="1"/>
    <col min="4" max="4" width="36" customWidth="1"/>
    <col min="5" max="8" width="8.1796875" customWidth="1"/>
    <col min="9" max="9" width="0" hidden="1" customWidth="1"/>
    <col min="10" max="11" width="12.54296875" customWidth="1"/>
    <col min="12" max="18" width="0" hidden="1" customWidth="1"/>
    <col min="19" max="69" width="10.7265625" customWidth="1"/>
  </cols>
  <sheetData>
    <row r="1" spans="1:18" ht="20" hidden="1" x14ac:dyDescent="0.35">
      <c r="A1" s="7" t="s">
        <v>10</v>
      </c>
      <c r="B1" s="7" t="s">
        <v>11</v>
      </c>
      <c r="C1" s="7" t="s">
        <v>12</v>
      </c>
      <c r="D1" s="7" t="s">
        <v>13</v>
      </c>
      <c r="E1" s="7" t="s">
        <v>14</v>
      </c>
      <c r="F1" s="7" t="s">
        <v>15</v>
      </c>
      <c r="G1" s="7" t="s">
        <v>16</v>
      </c>
      <c r="H1" s="7" t="s">
        <v>17</v>
      </c>
      <c r="I1" s="7" t="s">
        <v>18</v>
      </c>
      <c r="J1" s="7" t="s">
        <v>19</v>
      </c>
      <c r="K1" s="7" t="s">
        <v>20</v>
      </c>
      <c r="L1" s="7" t="s">
        <v>21</v>
      </c>
      <c r="N1" s="7" t="s">
        <v>22</v>
      </c>
      <c r="O1" s="7" t="s">
        <v>23</v>
      </c>
      <c r="P1" s="7" t="s">
        <v>24</v>
      </c>
      <c r="Q1" s="7" t="s">
        <v>25</v>
      </c>
      <c r="R1" s="7" t="s">
        <v>26</v>
      </c>
    </row>
    <row r="3" spans="1:18" ht="20" x14ac:dyDescent="0.35">
      <c r="A3" s="7" t="s">
        <v>27</v>
      </c>
      <c r="B3" s="13" t="s">
        <v>28</v>
      </c>
      <c r="C3" s="13" t="s">
        <v>29</v>
      </c>
      <c r="D3" s="121" t="s">
        <v>30</v>
      </c>
      <c r="E3" s="121"/>
      <c r="F3" s="121"/>
      <c r="G3" s="13" t="s">
        <v>16</v>
      </c>
      <c r="H3" s="13" t="s">
        <v>31</v>
      </c>
      <c r="I3" s="13" t="s">
        <v>32</v>
      </c>
      <c r="J3" s="13" t="s">
        <v>33</v>
      </c>
      <c r="K3" s="13" t="s">
        <v>34</v>
      </c>
      <c r="L3" s="13" t="s">
        <v>35</v>
      </c>
      <c r="M3" s="13" t="s">
        <v>36</v>
      </c>
      <c r="N3" s="13" t="s">
        <v>37</v>
      </c>
      <c r="O3" s="13" t="s">
        <v>38</v>
      </c>
      <c r="P3" s="13" t="s">
        <v>39</v>
      </c>
      <c r="Q3" s="13" t="s">
        <v>40</v>
      </c>
      <c r="R3" s="13" t="s">
        <v>41</v>
      </c>
    </row>
    <row r="4" spans="1:18" ht="15.5" customHeight="1" x14ac:dyDescent="0.35">
      <c r="A4" s="7">
        <v>2</v>
      </c>
      <c r="B4" s="14" t="s">
        <v>42</v>
      </c>
      <c r="C4" s="14"/>
      <c r="D4" s="122" t="s">
        <v>43</v>
      </c>
      <c r="E4" s="122"/>
      <c r="F4" s="122"/>
      <c r="G4" s="15"/>
      <c r="H4" s="15"/>
      <c r="I4" s="15"/>
      <c r="J4" s="15"/>
      <c r="K4" s="16"/>
      <c r="L4" s="7"/>
    </row>
    <row r="5" spans="1:18" hidden="1" x14ac:dyDescent="0.35">
      <c r="A5" s="7">
        <v>3</v>
      </c>
    </row>
    <row r="6" spans="1:18" hidden="1" x14ac:dyDescent="0.35">
      <c r="A6" s="7" t="s">
        <v>44</v>
      </c>
    </row>
    <row r="7" spans="1:18" hidden="1" x14ac:dyDescent="0.35">
      <c r="A7" s="7">
        <v>3</v>
      </c>
    </row>
    <row r="8" spans="1:18" hidden="1" x14ac:dyDescent="0.35">
      <c r="A8" s="7" t="s">
        <v>44</v>
      </c>
    </row>
    <row r="9" spans="1:18" ht="15.5" customHeight="1" x14ac:dyDescent="0.35">
      <c r="A9" s="7">
        <v>3</v>
      </c>
      <c r="B9" s="17" t="s">
        <v>45</v>
      </c>
      <c r="C9" s="17"/>
      <c r="D9" s="123" t="s">
        <v>46</v>
      </c>
      <c r="E9" s="123"/>
      <c r="F9" s="123"/>
      <c r="G9" s="18"/>
      <c r="H9" s="18"/>
      <c r="I9" s="18"/>
      <c r="J9" s="18"/>
      <c r="K9" s="19"/>
      <c r="L9" s="7"/>
    </row>
    <row r="10" spans="1:18" x14ac:dyDescent="0.35">
      <c r="A10" s="7">
        <v>4</v>
      </c>
      <c r="B10" s="17" t="s">
        <v>47</v>
      </c>
      <c r="C10" s="17"/>
      <c r="D10" s="120" t="s">
        <v>48</v>
      </c>
      <c r="E10" s="120"/>
      <c r="F10" s="120"/>
      <c r="G10" s="20"/>
      <c r="H10" s="20"/>
      <c r="I10" s="20"/>
      <c r="J10" s="20"/>
      <c r="K10" s="21"/>
      <c r="L10" s="7"/>
    </row>
    <row r="11" spans="1:18" hidden="1" x14ac:dyDescent="0.35">
      <c r="A11" s="7" t="s">
        <v>49</v>
      </c>
    </row>
    <row r="12" spans="1:18" x14ac:dyDescent="0.35">
      <c r="A12" s="7">
        <v>5</v>
      </c>
      <c r="B12" s="17" t="s">
        <v>50</v>
      </c>
      <c r="C12" s="17"/>
      <c r="D12" s="119" t="s">
        <v>51</v>
      </c>
      <c r="E12" s="119"/>
      <c r="F12" s="119"/>
      <c r="G12" s="22"/>
      <c r="H12" s="22"/>
      <c r="I12" s="22"/>
      <c r="J12" s="22"/>
      <c r="K12" s="23"/>
      <c r="L12" s="7"/>
    </row>
    <row r="13" spans="1:18" ht="18" x14ac:dyDescent="0.35">
      <c r="A13" s="7">
        <v>6</v>
      </c>
      <c r="B13" s="17" t="s">
        <v>52</v>
      </c>
      <c r="C13" s="17"/>
      <c r="D13" s="116" t="s">
        <v>53</v>
      </c>
      <c r="E13" s="116"/>
      <c r="F13" s="116"/>
      <c r="G13" s="24"/>
      <c r="H13" s="24"/>
      <c r="I13" s="24"/>
      <c r="J13" s="24"/>
      <c r="K13" s="25"/>
      <c r="L13" s="7"/>
    </row>
    <row r="14" spans="1:18" hidden="1" x14ac:dyDescent="0.35">
      <c r="A14" s="7" t="s">
        <v>54</v>
      </c>
    </row>
    <row r="15" spans="1:18" hidden="1" x14ac:dyDescent="0.35">
      <c r="A15" s="7" t="s">
        <v>55</v>
      </c>
    </row>
    <row r="16" spans="1:18" x14ac:dyDescent="0.35">
      <c r="A16" s="7">
        <v>9</v>
      </c>
      <c r="B16" s="26" t="s">
        <v>56</v>
      </c>
      <c r="C16" s="26" t="s">
        <v>57</v>
      </c>
      <c r="D16" s="109" t="s">
        <v>53</v>
      </c>
      <c r="E16" s="110"/>
      <c r="F16" s="110"/>
      <c r="G16" s="28" t="s">
        <v>16</v>
      </c>
      <c r="H16" s="29">
        <v>0</v>
      </c>
      <c r="I16" s="29"/>
      <c r="J16" s="30"/>
      <c r="K16" s="31">
        <f>IF(AND(H16= "",I16= ""), 0, ROUND(ROUND(J16, 2) * ROUND(IF(I16="",H16,I16),  0), 2))</f>
        <v>0</v>
      </c>
      <c r="L16" s="7"/>
      <c r="N16" s="32">
        <v>0.2</v>
      </c>
      <c r="R16" s="7">
        <v>1373</v>
      </c>
    </row>
    <row r="17" spans="1:18" hidden="1" x14ac:dyDescent="0.35">
      <c r="A17" s="7" t="s">
        <v>58</v>
      </c>
    </row>
    <row r="18" spans="1:18" hidden="1" x14ac:dyDescent="0.35">
      <c r="A18" s="7" t="s">
        <v>59</v>
      </c>
    </row>
    <row r="19" spans="1:18" x14ac:dyDescent="0.35">
      <c r="A19" s="7">
        <v>5</v>
      </c>
      <c r="B19" s="17" t="s">
        <v>60</v>
      </c>
      <c r="C19" s="17"/>
      <c r="D19" s="119" t="s">
        <v>61</v>
      </c>
      <c r="E19" s="119"/>
      <c r="F19" s="119"/>
      <c r="G19" s="22"/>
      <c r="H19" s="22"/>
      <c r="I19" s="22"/>
      <c r="J19" s="22"/>
      <c r="K19" s="23"/>
      <c r="L19" s="7"/>
    </row>
    <row r="20" spans="1:18" hidden="1" x14ac:dyDescent="0.35">
      <c r="A20" s="7" t="s">
        <v>62</v>
      </c>
    </row>
    <row r="21" spans="1:18" x14ac:dyDescent="0.35">
      <c r="A21" s="7">
        <v>9</v>
      </c>
      <c r="B21" s="26" t="s">
        <v>63</v>
      </c>
      <c r="C21" s="26" t="s">
        <v>64</v>
      </c>
      <c r="D21" s="109" t="s">
        <v>65</v>
      </c>
      <c r="E21" s="110"/>
      <c r="F21" s="110"/>
      <c r="G21" s="28" t="s">
        <v>66</v>
      </c>
      <c r="H21" s="33">
        <v>0</v>
      </c>
      <c r="I21" s="33"/>
      <c r="J21" s="30"/>
      <c r="K21" s="31">
        <f>IF(AND(H21= "",I21= ""), 0, ROUND(ROUND(J21, 2) * ROUND(IF(I21="",H21,I21),  2), 2))</f>
        <v>0</v>
      </c>
      <c r="L21" s="7"/>
      <c r="N21" s="32">
        <v>0.2</v>
      </c>
      <c r="R21" s="7">
        <v>1373</v>
      </c>
    </row>
    <row r="22" spans="1:18" hidden="1" x14ac:dyDescent="0.35">
      <c r="A22" s="7" t="s">
        <v>58</v>
      </c>
    </row>
    <row r="23" spans="1:18" x14ac:dyDescent="0.35">
      <c r="A23" s="7">
        <v>9</v>
      </c>
      <c r="B23" s="26" t="s">
        <v>67</v>
      </c>
      <c r="C23" s="26"/>
      <c r="D23" s="109" t="s">
        <v>68</v>
      </c>
      <c r="E23" s="110"/>
      <c r="F23" s="110"/>
      <c r="G23" s="53" t="s">
        <v>16</v>
      </c>
      <c r="H23" s="34">
        <v>0</v>
      </c>
      <c r="I23" s="34"/>
      <c r="J23" s="30"/>
      <c r="K23" s="31">
        <f>IF(AND(H23= "",I23= ""), 0, ROUND(ROUND(J23, 2) * ROUND(IF(I23="",H23,I23),  3), 2))</f>
        <v>0</v>
      </c>
      <c r="L23" s="7"/>
      <c r="N23" s="32">
        <v>0.2</v>
      </c>
      <c r="R23" s="7">
        <v>1373</v>
      </c>
    </row>
    <row r="24" spans="1:18" hidden="1" x14ac:dyDescent="0.35">
      <c r="A24" s="7" t="s">
        <v>58</v>
      </c>
    </row>
    <row r="25" spans="1:18" hidden="1" x14ac:dyDescent="0.35">
      <c r="A25" s="7" t="s">
        <v>59</v>
      </c>
    </row>
    <row r="26" spans="1:18" x14ac:dyDescent="0.35">
      <c r="A26" s="7">
        <v>5</v>
      </c>
      <c r="B26" s="17" t="s">
        <v>70</v>
      </c>
      <c r="C26" s="17"/>
      <c r="D26" s="119" t="s">
        <v>71</v>
      </c>
      <c r="E26" s="119"/>
      <c r="F26" s="119"/>
      <c r="G26" s="22"/>
      <c r="H26" s="22"/>
      <c r="I26" s="22"/>
      <c r="J26" s="22"/>
      <c r="K26" s="23"/>
      <c r="L26" s="7"/>
    </row>
    <row r="27" spans="1:18" ht="18" x14ac:dyDescent="0.35">
      <c r="A27" s="7">
        <v>6</v>
      </c>
      <c r="B27" s="17" t="s">
        <v>72</v>
      </c>
      <c r="C27" s="17"/>
      <c r="D27" s="116" t="s">
        <v>73</v>
      </c>
      <c r="E27" s="116"/>
      <c r="F27" s="116"/>
      <c r="G27" s="24"/>
      <c r="H27" s="24"/>
      <c r="I27" s="24"/>
      <c r="J27" s="24"/>
      <c r="K27" s="25"/>
      <c r="L27" s="7"/>
    </row>
    <row r="28" spans="1:18" hidden="1" x14ac:dyDescent="0.35">
      <c r="A28" s="7" t="s">
        <v>54</v>
      </c>
    </row>
    <row r="29" spans="1:18" ht="16" x14ac:dyDescent="0.35">
      <c r="A29" s="7">
        <v>9</v>
      </c>
      <c r="B29" s="26" t="s">
        <v>74</v>
      </c>
      <c r="C29" s="26"/>
      <c r="D29" s="109" t="s">
        <v>75</v>
      </c>
      <c r="E29" s="110"/>
      <c r="F29" s="110"/>
      <c r="G29" s="53" t="s">
        <v>354</v>
      </c>
      <c r="H29" s="34">
        <v>0</v>
      </c>
      <c r="I29" s="34"/>
      <c r="J29" s="30"/>
      <c r="K29" s="31">
        <f>IF(AND(H29= "",I29= ""), 0, ROUND(ROUND(J29, 2) * ROUND(IF(I29="",H29,I29),  3), 2))</f>
        <v>0</v>
      </c>
      <c r="L29" s="7"/>
      <c r="N29" s="32">
        <v>0.2</v>
      </c>
      <c r="R29" s="7">
        <v>1373</v>
      </c>
    </row>
    <row r="30" spans="1:18" ht="30" customHeight="1" x14ac:dyDescent="0.35">
      <c r="A30" s="7" t="s">
        <v>76</v>
      </c>
      <c r="B30" s="35"/>
      <c r="C30" s="35"/>
      <c r="D30" s="108" t="s">
        <v>77</v>
      </c>
      <c r="E30" s="108"/>
      <c r="F30" s="108"/>
      <c r="G30" s="108"/>
      <c r="H30" s="108"/>
      <c r="I30" s="108"/>
      <c r="J30" s="108"/>
      <c r="K30" s="35"/>
    </row>
    <row r="31" spans="1:18" hidden="1" x14ac:dyDescent="0.35">
      <c r="A31" s="7" t="s">
        <v>58</v>
      </c>
    </row>
    <row r="32" spans="1:18" hidden="1" x14ac:dyDescent="0.35">
      <c r="A32" s="7" t="s">
        <v>55</v>
      </c>
    </row>
    <row r="33" spans="1:18" ht="18" x14ac:dyDescent="0.35">
      <c r="A33" s="7">
        <v>6</v>
      </c>
      <c r="B33" s="17" t="s">
        <v>78</v>
      </c>
      <c r="C33" s="17"/>
      <c r="D33" s="116" t="s">
        <v>79</v>
      </c>
      <c r="E33" s="116"/>
      <c r="F33" s="116"/>
      <c r="G33" s="24"/>
      <c r="H33" s="24"/>
      <c r="I33" s="24"/>
      <c r="J33" s="24"/>
      <c r="K33" s="25"/>
      <c r="L33" s="7"/>
    </row>
    <row r="34" spans="1:18" hidden="1" x14ac:dyDescent="0.35">
      <c r="A34" s="7" t="s">
        <v>54</v>
      </c>
    </row>
    <row r="35" spans="1:18" ht="16" x14ac:dyDescent="0.35">
      <c r="A35" s="7">
        <v>9</v>
      </c>
      <c r="B35" s="26" t="s">
        <v>80</v>
      </c>
      <c r="C35" s="26"/>
      <c r="D35" s="109" t="s">
        <v>81</v>
      </c>
      <c r="E35" s="110"/>
      <c r="F35" s="110"/>
      <c r="G35" s="53" t="s">
        <v>354</v>
      </c>
      <c r="H35" s="34">
        <v>0</v>
      </c>
      <c r="I35" s="34"/>
      <c r="J35" s="30"/>
      <c r="K35" s="31">
        <f>IF(AND(H35= "",I35= ""), 0, ROUND(ROUND(J35, 2) * ROUND(IF(I35="",H35,I35),  3), 2))</f>
        <v>0</v>
      </c>
      <c r="L35" s="7"/>
      <c r="N35" s="32">
        <v>0.2</v>
      </c>
      <c r="R35" s="7">
        <v>1373</v>
      </c>
    </row>
    <row r="36" spans="1:18" ht="30" customHeight="1" x14ac:dyDescent="0.35">
      <c r="A36" s="7" t="s">
        <v>76</v>
      </c>
      <c r="B36" s="35"/>
      <c r="C36" s="35"/>
      <c r="D36" s="108" t="s">
        <v>77</v>
      </c>
      <c r="E36" s="108"/>
      <c r="F36" s="108"/>
      <c r="G36" s="108"/>
      <c r="H36" s="108"/>
      <c r="I36" s="108"/>
      <c r="J36" s="108"/>
      <c r="K36" s="35"/>
    </row>
    <row r="37" spans="1:18" hidden="1" x14ac:dyDescent="0.35">
      <c r="A37" s="7" t="s">
        <v>58</v>
      </c>
    </row>
    <row r="38" spans="1:18" hidden="1" x14ac:dyDescent="0.35">
      <c r="A38" s="7" t="s">
        <v>55</v>
      </c>
    </row>
    <row r="39" spans="1:18" hidden="1" x14ac:dyDescent="0.35">
      <c r="A39" s="7" t="s">
        <v>59</v>
      </c>
    </row>
    <row r="40" spans="1:18" x14ac:dyDescent="0.35">
      <c r="A40" s="7">
        <v>5</v>
      </c>
      <c r="B40" s="17" t="s">
        <v>82</v>
      </c>
      <c r="C40" s="17" t="s">
        <v>83</v>
      </c>
      <c r="D40" s="119" t="s">
        <v>84</v>
      </c>
      <c r="E40" s="119"/>
      <c r="F40" s="119"/>
      <c r="G40" s="22"/>
      <c r="H40" s="22"/>
      <c r="I40" s="22"/>
      <c r="J40" s="22"/>
      <c r="K40" s="23"/>
      <c r="L40" s="7"/>
    </row>
    <row r="41" spans="1:18" hidden="1" x14ac:dyDescent="0.35">
      <c r="A41" s="7" t="s">
        <v>62</v>
      </c>
    </row>
    <row r="42" spans="1:18" ht="18" x14ac:dyDescent="0.35">
      <c r="A42" s="7">
        <v>6</v>
      </c>
      <c r="B42" s="17" t="s">
        <v>85</v>
      </c>
      <c r="C42" s="17"/>
      <c r="D42" s="116" t="s">
        <v>86</v>
      </c>
      <c r="E42" s="116"/>
      <c r="F42" s="116"/>
      <c r="G42" s="24"/>
      <c r="H42" s="24"/>
      <c r="I42" s="24"/>
      <c r="J42" s="24"/>
      <c r="K42" s="25"/>
      <c r="L42" s="7"/>
    </row>
    <row r="43" spans="1:18" hidden="1" x14ac:dyDescent="0.35">
      <c r="A43" s="7" t="s">
        <v>54</v>
      </c>
    </row>
    <row r="44" spans="1:18" ht="16" x14ac:dyDescent="0.35">
      <c r="A44" s="7">
        <v>9</v>
      </c>
      <c r="B44" s="26" t="s">
        <v>87</v>
      </c>
      <c r="C44" s="26" t="s">
        <v>88</v>
      </c>
      <c r="D44" s="109" t="s">
        <v>89</v>
      </c>
      <c r="E44" s="110"/>
      <c r="F44" s="110"/>
      <c r="G44" s="28" t="s">
        <v>16</v>
      </c>
      <c r="H44" s="29">
        <v>0</v>
      </c>
      <c r="I44" s="29"/>
      <c r="J44" s="30"/>
      <c r="K44" s="31">
        <f>IF(AND(H44= "",I44= ""), 0, ROUND(ROUND(J44, 2) * ROUND(IF(I44="",H44,I44),  0), 2))</f>
        <v>0</v>
      </c>
      <c r="L44" s="7"/>
      <c r="N44" s="32">
        <v>0.2</v>
      </c>
      <c r="R44" s="7">
        <v>1373</v>
      </c>
    </row>
    <row r="45" spans="1:18" hidden="1" x14ac:dyDescent="0.35">
      <c r="A45" s="7" t="s">
        <v>58</v>
      </c>
    </row>
    <row r="46" spans="1:18" hidden="1" x14ac:dyDescent="0.35">
      <c r="A46" s="7" t="s">
        <v>55</v>
      </c>
    </row>
    <row r="47" spans="1:18" ht="18" x14ac:dyDescent="0.35">
      <c r="A47" s="7">
        <v>6</v>
      </c>
      <c r="B47" s="17" t="s">
        <v>90</v>
      </c>
      <c r="C47" s="17"/>
      <c r="D47" s="116" t="s">
        <v>91</v>
      </c>
      <c r="E47" s="116"/>
      <c r="F47" s="116"/>
      <c r="G47" s="24"/>
      <c r="H47" s="24"/>
      <c r="I47" s="24"/>
      <c r="J47" s="24"/>
      <c r="K47" s="25"/>
      <c r="L47" s="7"/>
    </row>
    <row r="48" spans="1:18" hidden="1" x14ac:dyDescent="0.35">
      <c r="A48" s="7" t="s">
        <v>54</v>
      </c>
    </row>
    <row r="49" spans="1:18" hidden="1" x14ac:dyDescent="0.35">
      <c r="A49" s="7" t="s">
        <v>55</v>
      </c>
    </row>
    <row r="50" spans="1:18" ht="18" x14ac:dyDescent="0.35">
      <c r="A50" s="7">
        <v>6</v>
      </c>
      <c r="B50" s="17" t="s">
        <v>92</v>
      </c>
      <c r="C50" s="17"/>
      <c r="D50" s="116" t="s">
        <v>93</v>
      </c>
      <c r="E50" s="116"/>
      <c r="F50" s="116"/>
      <c r="G50" s="24"/>
      <c r="H50" s="24"/>
      <c r="I50" s="24"/>
      <c r="J50" s="24"/>
      <c r="K50" s="25"/>
      <c r="L50" s="7"/>
    </row>
    <row r="51" spans="1:18" hidden="1" x14ac:dyDescent="0.35">
      <c r="A51" s="7" t="s">
        <v>54</v>
      </c>
    </row>
    <row r="52" spans="1:18" ht="16" x14ac:dyDescent="0.35">
      <c r="A52" s="7">
        <v>9</v>
      </c>
      <c r="B52" s="26" t="s">
        <v>94</v>
      </c>
      <c r="C52" s="26"/>
      <c r="D52" s="109" t="s">
        <v>95</v>
      </c>
      <c r="E52" s="110"/>
      <c r="F52" s="110"/>
      <c r="G52" s="53" t="s">
        <v>16</v>
      </c>
      <c r="H52" s="34">
        <v>0</v>
      </c>
      <c r="I52" s="34"/>
      <c r="J52" s="30"/>
      <c r="K52" s="31">
        <f>IF(AND(H52= "",I52= ""), 0, ROUND(ROUND(J52, 2) * ROUND(IF(I52="",H52,I52),  3), 2))</f>
        <v>0</v>
      </c>
      <c r="L52" s="7"/>
      <c r="N52" s="32">
        <v>0.2</v>
      </c>
      <c r="R52" s="7">
        <v>1373</v>
      </c>
    </row>
    <row r="53" spans="1:18" hidden="1" x14ac:dyDescent="0.35">
      <c r="A53" s="7" t="s">
        <v>58</v>
      </c>
    </row>
    <row r="54" spans="1:18" ht="16" x14ac:dyDescent="0.35">
      <c r="A54" s="7">
        <v>9</v>
      </c>
      <c r="B54" s="26" t="s">
        <v>96</v>
      </c>
      <c r="C54" s="26"/>
      <c r="D54" s="109" t="s">
        <v>97</v>
      </c>
      <c r="E54" s="110"/>
      <c r="F54" s="110"/>
      <c r="G54" s="53" t="s">
        <v>16</v>
      </c>
      <c r="H54" s="34">
        <v>0</v>
      </c>
      <c r="I54" s="34"/>
      <c r="J54" s="30"/>
      <c r="K54" s="31">
        <f>IF(AND(H54= "",I54= ""), 0, ROUND(ROUND(J54, 2) * ROUND(IF(I54="",H54,I54),  3), 2))</f>
        <v>0</v>
      </c>
      <c r="L54" s="7"/>
      <c r="N54" s="32">
        <v>0.2</v>
      </c>
      <c r="R54" s="7">
        <v>1373</v>
      </c>
    </row>
    <row r="55" spans="1:18" hidden="1" x14ac:dyDescent="0.35">
      <c r="A55" s="7" t="s">
        <v>58</v>
      </c>
    </row>
    <row r="56" spans="1:18" hidden="1" x14ac:dyDescent="0.35">
      <c r="A56" s="7" t="s">
        <v>55</v>
      </c>
    </row>
    <row r="57" spans="1:18" hidden="1" x14ac:dyDescent="0.35">
      <c r="A57" s="7" t="s">
        <v>59</v>
      </c>
    </row>
    <row r="58" spans="1:18" hidden="1" x14ac:dyDescent="0.35">
      <c r="A58" s="7" t="s">
        <v>98</v>
      </c>
    </row>
    <row r="59" spans="1:18" hidden="1" x14ac:dyDescent="0.35">
      <c r="A59" s="7" t="s">
        <v>99</v>
      </c>
    </row>
    <row r="60" spans="1:18" x14ac:dyDescent="0.35">
      <c r="A60" s="7">
        <v>4</v>
      </c>
      <c r="B60" s="17" t="s">
        <v>100</v>
      </c>
      <c r="C60" s="17"/>
      <c r="D60" s="120" t="s">
        <v>101</v>
      </c>
      <c r="E60" s="120"/>
      <c r="F60" s="120"/>
      <c r="G60" s="20"/>
      <c r="H60" s="20"/>
      <c r="I60" s="20"/>
      <c r="J60" s="20"/>
      <c r="K60" s="21"/>
      <c r="L60" s="7"/>
    </row>
    <row r="61" spans="1:18" hidden="1" x14ac:dyDescent="0.35">
      <c r="A61" s="7" t="s">
        <v>49</v>
      </c>
    </row>
    <row r="62" spans="1:18" x14ac:dyDescent="0.35">
      <c r="A62" s="7">
        <v>6</v>
      </c>
      <c r="B62" s="17" t="s">
        <v>102</v>
      </c>
      <c r="C62" s="17"/>
      <c r="D62" s="116" t="s">
        <v>103</v>
      </c>
      <c r="E62" s="116"/>
      <c r="F62" s="116"/>
      <c r="G62" s="24"/>
      <c r="H62" s="24"/>
      <c r="I62" s="24"/>
      <c r="J62" s="24"/>
      <c r="K62" s="25"/>
      <c r="L62" s="7"/>
    </row>
    <row r="63" spans="1:18" hidden="1" x14ac:dyDescent="0.35">
      <c r="A63" s="7" t="s">
        <v>54</v>
      </c>
    </row>
    <row r="64" spans="1:18" hidden="1" x14ac:dyDescent="0.35">
      <c r="A64" s="7" t="s">
        <v>55</v>
      </c>
    </row>
    <row r="65" spans="1:18" hidden="1" x14ac:dyDescent="0.35">
      <c r="A65" s="7" t="s">
        <v>98</v>
      </c>
    </row>
    <row r="66" spans="1:18" x14ac:dyDescent="0.35">
      <c r="A66" s="7">
        <v>4</v>
      </c>
      <c r="B66" s="17" t="s">
        <v>104</v>
      </c>
      <c r="C66" s="17"/>
      <c r="D66" s="120" t="s">
        <v>105</v>
      </c>
      <c r="E66" s="120"/>
      <c r="F66" s="120"/>
      <c r="G66" s="20"/>
      <c r="H66" s="20"/>
      <c r="I66" s="20"/>
      <c r="J66" s="20"/>
      <c r="K66" s="21"/>
      <c r="L66" s="7"/>
    </row>
    <row r="67" spans="1:18" hidden="1" x14ac:dyDescent="0.35">
      <c r="A67" s="7" t="s">
        <v>49</v>
      </c>
    </row>
    <row r="68" spans="1:18" x14ac:dyDescent="0.35">
      <c r="A68" s="7">
        <v>6</v>
      </c>
      <c r="B68" s="17" t="s">
        <v>106</v>
      </c>
      <c r="C68" s="17"/>
      <c r="D68" s="116" t="s">
        <v>107</v>
      </c>
      <c r="E68" s="116"/>
      <c r="F68" s="116"/>
      <c r="G68" s="24"/>
      <c r="H68" s="24"/>
      <c r="I68" s="24"/>
      <c r="J68" s="24"/>
      <c r="K68" s="25"/>
      <c r="L68" s="7"/>
    </row>
    <row r="69" spans="1:18" hidden="1" x14ac:dyDescent="0.35">
      <c r="A69" s="7" t="s">
        <v>54</v>
      </c>
    </row>
    <row r="70" spans="1:18" x14ac:dyDescent="0.35">
      <c r="A70" s="7">
        <v>9</v>
      </c>
      <c r="B70" s="26" t="s">
        <v>108</v>
      </c>
      <c r="C70" s="26"/>
      <c r="D70" s="109" t="s">
        <v>109</v>
      </c>
      <c r="E70" s="110"/>
      <c r="F70" s="110"/>
      <c r="G70" s="53" t="s">
        <v>16</v>
      </c>
      <c r="H70" s="34">
        <v>0</v>
      </c>
      <c r="I70" s="34"/>
      <c r="J70" s="30"/>
      <c r="K70" s="31">
        <f>IF(AND(H70= "",I70= ""), 0, ROUND(ROUND(J70, 2) * ROUND(IF(I70="",H70,I70),  3), 2))</f>
        <v>0</v>
      </c>
      <c r="L70" s="7"/>
      <c r="N70" s="32">
        <v>0.2</v>
      </c>
      <c r="R70" s="7">
        <v>1373</v>
      </c>
    </row>
    <row r="71" spans="1:18" hidden="1" x14ac:dyDescent="0.35">
      <c r="A71" s="7" t="s">
        <v>58</v>
      </c>
    </row>
    <row r="72" spans="1:18" x14ac:dyDescent="0.35">
      <c r="A72" s="7">
        <v>9</v>
      </c>
      <c r="B72" s="26" t="s">
        <v>110</v>
      </c>
      <c r="C72" s="26"/>
      <c r="D72" s="109" t="s">
        <v>111</v>
      </c>
      <c r="E72" s="110"/>
      <c r="F72" s="110"/>
      <c r="G72" s="53" t="s">
        <v>16</v>
      </c>
      <c r="H72" s="34">
        <v>0</v>
      </c>
      <c r="I72" s="34"/>
      <c r="J72" s="30"/>
      <c r="K72" s="31">
        <f>IF(AND(H72= "",I72= ""), 0, ROUND(ROUND(J72, 2) * ROUND(IF(I72="",H72,I72),  3), 2))</f>
        <v>0</v>
      </c>
      <c r="L72" s="7"/>
      <c r="N72" s="32">
        <v>0.2</v>
      </c>
      <c r="R72" s="7">
        <v>1373</v>
      </c>
    </row>
    <row r="73" spans="1:18" hidden="1" x14ac:dyDescent="0.35">
      <c r="A73" s="7" t="s">
        <v>58</v>
      </c>
    </row>
    <row r="74" spans="1:18" x14ac:dyDescent="0.35">
      <c r="A74" s="7">
        <v>9</v>
      </c>
      <c r="B74" s="26" t="s">
        <v>112</v>
      </c>
      <c r="C74" s="26"/>
      <c r="D74" s="109" t="s">
        <v>113</v>
      </c>
      <c r="E74" s="110"/>
      <c r="F74" s="110"/>
      <c r="G74" s="53" t="s">
        <v>16</v>
      </c>
      <c r="H74" s="34">
        <v>0</v>
      </c>
      <c r="I74" s="34"/>
      <c r="J74" s="30"/>
      <c r="K74" s="31">
        <f>IF(AND(H74= "",I74= ""), 0, ROUND(ROUND(J74, 2) * ROUND(IF(I74="",H74,I74),  3), 2))</f>
        <v>0</v>
      </c>
      <c r="L74" s="7"/>
      <c r="N74" s="32">
        <v>0.2</v>
      </c>
      <c r="R74" s="7">
        <v>1373</v>
      </c>
    </row>
    <row r="75" spans="1:18" hidden="1" x14ac:dyDescent="0.35">
      <c r="A75" s="7" t="s">
        <v>58</v>
      </c>
    </row>
    <row r="76" spans="1:18" x14ac:dyDescent="0.35">
      <c r="A76" s="7">
        <v>9</v>
      </c>
      <c r="B76" s="26" t="s">
        <v>114</v>
      </c>
      <c r="C76" s="26"/>
      <c r="D76" s="109" t="s">
        <v>115</v>
      </c>
      <c r="E76" s="110"/>
      <c r="F76" s="110"/>
      <c r="G76" s="53" t="s">
        <v>16</v>
      </c>
      <c r="H76" s="34">
        <v>0</v>
      </c>
      <c r="I76" s="34"/>
      <c r="J76" s="30"/>
      <c r="K76" s="31">
        <f>IF(AND(H76= "",I76= ""), 0, ROUND(ROUND(J76, 2) * ROUND(IF(I76="",H76,I76),  3), 2))</f>
        <v>0</v>
      </c>
      <c r="L76" s="7"/>
      <c r="N76" s="32">
        <v>0.2</v>
      </c>
      <c r="R76" s="7">
        <v>1373</v>
      </c>
    </row>
    <row r="77" spans="1:18" hidden="1" x14ac:dyDescent="0.35">
      <c r="A77" s="7" t="s">
        <v>58</v>
      </c>
    </row>
    <row r="78" spans="1:18" x14ac:dyDescent="0.35">
      <c r="A78" s="7">
        <v>9</v>
      </c>
      <c r="B78" s="26" t="s">
        <v>116</v>
      </c>
      <c r="C78" s="26"/>
      <c r="D78" s="109" t="s">
        <v>117</v>
      </c>
      <c r="E78" s="110"/>
      <c r="F78" s="110"/>
      <c r="G78" s="53" t="s">
        <v>16</v>
      </c>
      <c r="H78" s="34">
        <v>0</v>
      </c>
      <c r="I78" s="34"/>
      <c r="J78" s="30"/>
      <c r="K78" s="31">
        <f>IF(AND(H78= "",I78= ""), 0, ROUND(ROUND(J78, 2) * ROUND(IF(I78="",H78,I78),  3), 2))</f>
        <v>0</v>
      </c>
      <c r="L78" s="7"/>
      <c r="N78" s="32">
        <v>0.2</v>
      </c>
      <c r="R78" s="7">
        <v>1373</v>
      </c>
    </row>
    <row r="79" spans="1:18" hidden="1" x14ac:dyDescent="0.35">
      <c r="A79" s="7" t="s">
        <v>58</v>
      </c>
    </row>
    <row r="80" spans="1:18" hidden="1" x14ac:dyDescent="0.35">
      <c r="A80" s="7" t="s">
        <v>55</v>
      </c>
    </row>
    <row r="81" spans="1:18" x14ac:dyDescent="0.35">
      <c r="A81" s="7">
        <v>6</v>
      </c>
      <c r="B81" s="17" t="s">
        <v>118</v>
      </c>
      <c r="C81" s="17"/>
      <c r="D81" s="116" t="s">
        <v>119</v>
      </c>
      <c r="E81" s="116"/>
      <c r="F81" s="116"/>
      <c r="G81" s="24"/>
      <c r="H81" s="24"/>
      <c r="I81" s="24"/>
      <c r="J81" s="24"/>
      <c r="K81" s="25"/>
      <c r="L81" s="7"/>
    </row>
    <row r="82" spans="1:18" hidden="1" x14ac:dyDescent="0.35">
      <c r="A82" s="7" t="s">
        <v>54</v>
      </c>
    </row>
    <row r="83" spans="1:18" x14ac:dyDescent="0.35">
      <c r="A83" s="7">
        <v>9</v>
      </c>
      <c r="B83" s="26" t="s">
        <v>120</v>
      </c>
      <c r="C83" s="26"/>
      <c r="D83" s="109" t="s">
        <v>121</v>
      </c>
      <c r="E83" s="110"/>
      <c r="F83" s="110"/>
      <c r="G83" s="53" t="s">
        <v>15</v>
      </c>
      <c r="H83" s="34">
        <v>0</v>
      </c>
      <c r="I83" s="34"/>
      <c r="J83" s="30"/>
      <c r="K83" s="31">
        <f>IF(AND(H83= "",I83= ""), 0, ROUND(ROUND(J83, 2) * ROUND(IF(I83="",H83,I83),  3), 2))</f>
        <v>0</v>
      </c>
      <c r="L83" s="7"/>
      <c r="N83" s="32">
        <v>0.2</v>
      </c>
      <c r="R83" s="7">
        <v>1373</v>
      </c>
    </row>
    <row r="84" spans="1:18" hidden="1" x14ac:dyDescent="0.35">
      <c r="A84" s="7" t="s">
        <v>58</v>
      </c>
    </row>
    <row r="85" spans="1:18" hidden="1" x14ac:dyDescent="0.35">
      <c r="A85" s="7" t="s">
        <v>55</v>
      </c>
    </row>
    <row r="86" spans="1:18" hidden="1" x14ac:dyDescent="0.35">
      <c r="A86" s="7" t="s">
        <v>98</v>
      </c>
    </row>
    <row r="87" spans="1:18" x14ac:dyDescent="0.35">
      <c r="A87" s="7">
        <v>4</v>
      </c>
      <c r="B87" s="17" t="s">
        <v>122</v>
      </c>
      <c r="C87" s="17"/>
      <c r="D87" s="120" t="s">
        <v>123</v>
      </c>
      <c r="E87" s="120"/>
      <c r="F87" s="120"/>
      <c r="G87" s="20"/>
      <c r="H87" s="20"/>
      <c r="I87" s="20"/>
      <c r="J87" s="20"/>
      <c r="K87" s="21"/>
      <c r="L87" s="7"/>
    </row>
    <row r="88" spans="1:18" hidden="1" x14ac:dyDescent="0.35">
      <c r="A88" s="7" t="s">
        <v>49</v>
      </c>
    </row>
    <row r="89" spans="1:18" x14ac:dyDescent="0.35">
      <c r="A89" s="7">
        <v>5</v>
      </c>
      <c r="B89" s="17" t="s">
        <v>124</v>
      </c>
      <c r="C89" s="17"/>
      <c r="D89" s="119" t="s">
        <v>125</v>
      </c>
      <c r="E89" s="119"/>
      <c r="F89" s="119"/>
      <c r="G89" s="22"/>
      <c r="H89" s="22"/>
      <c r="I89" s="22"/>
      <c r="J89" s="22"/>
      <c r="K89" s="23"/>
      <c r="L89" s="7"/>
    </row>
    <row r="90" spans="1:18" ht="18" x14ac:dyDescent="0.35">
      <c r="A90" s="7">
        <v>6</v>
      </c>
      <c r="B90" s="17" t="s">
        <v>126</v>
      </c>
      <c r="C90" s="17"/>
      <c r="D90" s="116" t="s">
        <v>127</v>
      </c>
      <c r="E90" s="116"/>
      <c r="F90" s="116"/>
      <c r="G90" s="24"/>
      <c r="H90" s="24"/>
      <c r="I90" s="24"/>
      <c r="J90" s="24"/>
      <c r="K90" s="25"/>
      <c r="L90" s="7"/>
    </row>
    <row r="91" spans="1:18" hidden="1" x14ac:dyDescent="0.35">
      <c r="A91" s="7" t="s">
        <v>54</v>
      </c>
    </row>
    <row r="92" spans="1:18" hidden="1" x14ac:dyDescent="0.35">
      <c r="A92" s="36" t="s">
        <v>128</v>
      </c>
    </row>
    <row r="93" spans="1:18" hidden="1" x14ac:dyDescent="0.35">
      <c r="A93" s="7" t="s">
        <v>54</v>
      </c>
    </row>
    <row r="94" spans="1:18" hidden="1" x14ac:dyDescent="0.35">
      <c r="A94" s="36" t="s">
        <v>128</v>
      </c>
    </row>
    <row r="95" spans="1:18" hidden="1" x14ac:dyDescent="0.35">
      <c r="A95" s="7" t="s">
        <v>54</v>
      </c>
    </row>
    <row r="96" spans="1:18" hidden="1" x14ac:dyDescent="0.35">
      <c r="A96" s="7" t="s">
        <v>55</v>
      </c>
    </row>
    <row r="97" spans="1:18" x14ac:dyDescent="0.35">
      <c r="A97" s="7">
        <v>9</v>
      </c>
      <c r="B97" s="26" t="s">
        <v>129</v>
      </c>
      <c r="C97" s="26"/>
      <c r="D97" s="109" t="s">
        <v>130</v>
      </c>
      <c r="E97" s="110"/>
      <c r="F97" s="110"/>
      <c r="G97" s="53" t="s">
        <v>15</v>
      </c>
      <c r="H97" s="34">
        <v>0</v>
      </c>
      <c r="I97" s="34"/>
      <c r="J97" s="30"/>
      <c r="K97" s="31">
        <f>IF(AND(H97= "",I97= ""), 0, ROUND(ROUND(J97, 2) * ROUND(IF(I97="",H97,I97),  3), 2))</f>
        <v>0</v>
      </c>
      <c r="L97" s="7"/>
      <c r="N97" s="32">
        <v>0.2</v>
      </c>
      <c r="R97" s="7">
        <v>1373</v>
      </c>
    </row>
    <row r="98" spans="1:18" hidden="1" x14ac:dyDescent="0.35">
      <c r="A98" s="7" t="s">
        <v>58</v>
      </c>
    </row>
    <row r="99" spans="1:18" x14ac:dyDescent="0.35">
      <c r="A99" s="7">
        <v>9</v>
      </c>
      <c r="B99" s="26" t="s">
        <v>131</v>
      </c>
      <c r="C99" s="26"/>
      <c r="D99" s="109" t="s">
        <v>132</v>
      </c>
      <c r="E99" s="110"/>
      <c r="F99" s="110"/>
      <c r="G99" s="53" t="s">
        <v>16</v>
      </c>
      <c r="H99" s="34">
        <v>0</v>
      </c>
      <c r="I99" s="34"/>
      <c r="J99" s="30"/>
      <c r="K99" s="31">
        <f>IF(AND(H99= "",I99= ""), 0, ROUND(ROUND(J99, 2) * ROUND(IF(I99="",H99,I99),  3), 2))</f>
        <v>0</v>
      </c>
      <c r="L99" s="7"/>
      <c r="N99" s="32">
        <v>0.2</v>
      </c>
      <c r="R99" s="7">
        <v>1373</v>
      </c>
    </row>
    <row r="100" spans="1:18" hidden="1" x14ac:dyDescent="0.35">
      <c r="A100" s="7" t="s">
        <v>58</v>
      </c>
    </row>
    <row r="101" spans="1:18" x14ac:dyDescent="0.35">
      <c r="A101" s="7">
        <v>9</v>
      </c>
      <c r="B101" s="26" t="s">
        <v>133</v>
      </c>
      <c r="C101" s="26"/>
      <c r="D101" s="109" t="s">
        <v>134</v>
      </c>
      <c r="E101" s="110"/>
      <c r="F101" s="110"/>
      <c r="G101" s="53" t="s">
        <v>354</v>
      </c>
      <c r="H101" s="34">
        <v>0</v>
      </c>
      <c r="I101" s="34"/>
      <c r="J101" s="30"/>
      <c r="K101" s="31">
        <f>IF(AND(H101= "",I101= ""), 0, ROUND(ROUND(J101, 2) * ROUND(IF(I101="",H101,I101),  3), 2))</f>
        <v>0</v>
      </c>
      <c r="L101" s="7"/>
      <c r="N101" s="32">
        <v>0.2</v>
      </c>
      <c r="R101" s="7">
        <v>1373</v>
      </c>
    </row>
    <row r="102" spans="1:18" hidden="1" x14ac:dyDescent="0.35">
      <c r="A102" s="7" t="s">
        <v>58</v>
      </c>
    </row>
    <row r="103" spans="1:18" x14ac:dyDescent="0.35">
      <c r="A103" s="7">
        <v>9</v>
      </c>
      <c r="B103" s="26" t="s">
        <v>135</v>
      </c>
      <c r="C103" s="26"/>
      <c r="D103" s="109" t="s">
        <v>136</v>
      </c>
      <c r="E103" s="110"/>
      <c r="F103" s="110"/>
      <c r="G103" s="53" t="s">
        <v>15</v>
      </c>
      <c r="H103" s="34">
        <v>0</v>
      </c>
      <c r="I103" s="34"/>
      <c r="J103" s="30"/>
      <c r="K103" s="31">
        <f>IF(AND(H103= "",I103= ""), 0, ROUND(ROUND(J103, 2) * ROUND(IF(I103="",H103,I103),  3), 2))</f>
        <v>0</v>
      </c>
      <c r="L103" s="7"/>
      <c r="N103" s="32">
        <v>0.2</v>
      </c>
      <c r="R103" s="7">
        <v>1373</v>
      </c>
    </row>
    <row r="104" spans="1:18" ht="310" customHeight="1" x14ac:dyDescent="0.35">
      <c r="A104" s="7" t="s">
        <v>76</v>
      </c>
      <c r="B104" s="35"/>
      <c r="C104" s="35"/>
      <c r="D104" s="118" t="s">
        <v>137</v>
      </c>
      <c r="E104" s="108"/>
      <c r="F104" s="108"/>
      <c r="G104" s="108"/>
      <c r="H104" s="108"/>
      <c r="I104" s="108"/>
      <c r="J104" s="108"/>
      <c r="K104" s="35"/>
    </row>
    <row r="105" spans="1:18" hidden="1" x14ac:dyDescent="0.35">
      <c r="A105" s="7" t="s">
        <v>58</v>
      </c>
    </row>
    <row r="106" spans="1:18" x14ac:dyDescent="0.35">
      <c r="A106" s="7">
        <v>9</v>
      </c>
      <c r="B106" s="26" t="s">
        <v>138</v>
      </c>
      <c r="C106" s="26"/>
      <c r="D106" s="109" t="s">
        <v>139</v>
      </c>
      <c r="E106" s="110"/>
      <c r="F106" s="110"/>
      <c r="G106" s="53" t="s">
        <v>15</v>
      </c>
      <c r="H106" s="34">
        <v>0</v>
      </c>
      <c r="I106" s="34"/>
      <c r="J106" s="30"/>
      <c r="K106" s="31">
        <f>IF(AND(H106= "",I106= ""), 0, ROUND(ROUND(J106, 2) * ROUND(IF(I106="",H106,I106),  3), 2))</f>
        <v>0</v>
      </c>
      <c r="L106" s="7"/>
      <c r="N106" s="32">
        <v>0.2</v>
      </c>
      <c r="R106" s="7">
        <v>1373</v>
      </c>
    </row>
    <row r="107" spans="1:18" hidden="1" x14ac:dyDescent="0.35">
      <c r="A107" s="7" t="s">
        <v>58</v>
      </c>
    </row>
    <row r="108" spans="1:18" x14ac:dyDescent="0.35">
      <c r="A108" s="7">
        <v>9</v>
      </c>
      <c r="B108" s="26" t="s">
        <v>140</v>
      </c>
      <c r="C108" s="26"/>
      <c r="D108" s="109" t="s">
        <v>141</v>
      </c>
      <c r="E108" s="110"/>
      <c r="F108" s="110"/>
      <c r="G108" s="53" t="s">
        <v>16</v>
      </c>
      <c r="H108" s="34">
        <v>0</v>
      </c>
      <c r="I108" s="34"/>
      <c r="J108" s="30"/>
      <c r="K108" s="31">
        <f>IF(AND(H108= "",I108= ""), 0, ROUND(ROUND(J108, 2) * ROUND(IF(I108="",H108,I108),  3), 2))</f>
        <v>0</v>
      </c>
      <c r="L108" s="7"/>
      <c r="N108" s="32">
        <v>0.2</v>
      </c>
      <c r="R108" s="7">
        <v>1373</v>
      </c>
    </row>
    <row r="109" spans="1:18" hidden="1" x14ac:dyDescent="0.35">
      <c r="A109" s="7" t="s">
        <v>58</v>
      </c>
    </row>
    <row r="110" spans="1:18" x14ac:dyDescent="0.35">
      <c r="A110" s="7">
        <v>9</v>
      </c>
      <c r="B110" s="26" t="s">
        <v>142</v>
      </c>
      <c r="C110" s="26"/>
      <c r="D110" s="109" t="s">
        <v>143</v>
      </c>
      <c r="E110" s="110"/>
      <c r="F110" s="110"/>
      <c r="G110" s="53" t="s">
        <v>354</v>
      </c>
      <c r="H110" s="34">
        <v>0</v>
      </c>
      <c r="I110" s="34"/>
      <c r="J110" s="30"/>
      <c r="K110" s="31">
        <f>IF(AND(H110= "",I110= ""), 0, ROUND(ROUND(J110, 2) * ROUND(IF(I110="",H110,I110),  3), 2))</f>
        <v>0</v>
      </c>
      <c r="L110" s="7"/>
      <c r="N110" s="32">
        <v>0.2</v>
      </c>
      <c r="R110" s="7">
        <v>1373</v>
      </c>
    </row>
    <row r="111" spans="1:18" hidden="1" x14ac:dyDescent="0.35">
      <c r="A111" s="7" t="s">
        <v>58</v>
      </c>
    </row>
    <row r="112" spans="1:18" x14ac:dyDescent="0.35">
      <c r="A112" s="7">
        <v>9</v>
      </c>
      <c r="B112" s="26" t="s">
        <v>144</v>
      </c>
      <c r="C112" s="26"/>
      <c r="D112" s="109" t="s">
        <v>145</v>
      </c>
      <c r="E112" s="110"/>
      <c r="F112" s="110"/>
      <c r="G112" s="53" t="s">
        <v>15</v>
      </c>
      <c r="H112" s="34">
        <v>0</v>
      </c>
      <c r="I112" s="34"/>
      <c r="J112" s="30"/>
      <c r="K112" s="31">
        <f>IF(AND(H112= "",I112= ""), 0, ROUND(ROUND(J112, 2) * ROUND(IF(I112="",H112,I112),  3), 2))</f>
        <v>0</v>
      </c>
      <c r="L112" s="7"/>
      <c r="N112" s="32">
        <v>0.2</v>
      </c>
      <c r="R112" s="7">
        <v>1373</v>
      </c>
    </row>
    <row r="113" spans="1:18" ht="409.5" customHeight="1" x14ac:dyDescent="0.35">
      <c r="A113" s="7" t="s">
        <v>76</v>
      </c>
      <c r="B113" s="35"/>
      <c r="C113" s="35"/>
      <c r="D113" s="118" t="s">
        <v>146</v>
      </c>
      <c r="E113" s="108"/>
      <c r="F113" s="108"/>
      <c r="G113" s="108"/>
      <c r="H113" s="108"/>
      <c r="I113" s="108"/>
      <c r="J113" s="108"/>
      <c r="K113" s="35"/>
    </row>
    <row r="114" spans="1:18" hidden="1" x14ac:dyDescent="0.35">
      <c r="A114" s="7" t="s">
        <v>58</v>
      </c>
    </row>
    <row r="115" spans="1:18" ht="16" x14ac:dyDescent="0.35">
      <c r="A115" s="7">
        <v>9</v>
      </c>
      <c r="B115" s="26" t="s">
        <v>147</v>
      </c>
      <c r="C115" s="26"/>
      <c r="D115" s="109" t="s">
        <v>148</v>
      </c>
      <c r="E115" s="110"/>
      <c r="F115" s="110"/>
      <c r="G115" s="53" t="s">
        <v>15</v>
      </c>
      <c r="H115" s="34">
        <v>0</v>
      </c>
      <c r="I115" s="34"/>
      <c r="J115" s="30"/>
      <c r="K115" s="31">
        <f>IF(AND(H115= "",I115= ""), 0, ROUND(ROUND(J115, 2) * ROUND(IF(I115="",H115,I115),  3), 2))</f>
        <v>0</v>
      </c>
      <c r="L115" s="7"/>
      <c r="N115" s="32">
        <v>0.2</v>
      </c>
      <c r="R115" s="7">
        <v>1373</v>
      </c>
    </row>
    <row r="116" spans="1:18" hidden="1" x14ac:dyDescent="0.35">
      <c r="A116" s="7" t="s">
        <v>58</v>
      </c>
    </row>
    <row r="117" spans="1:18" ht="16" x14ac:dyDescent="0.35">
      <c r="A117" s="7">
        <v>9</v>
      </c>
      <c r="B117" s="26" t="s">
        <v>149</v>
      </c>
      <c r="C117" s="26"/>
      <c r="D117" s="109" t="s">
        <v>150</v>
      </c>
      <c r="E117" s="110"/>
      <c r="F117" s="110"/>
      <c r="G117" s="53" t="s">
        <v>16</v>
      </c>
      <c r="H117" s="34">
        <v>0</v>
      </c>
      <c r="I117" s="34"/>
      <c r="J117" s="30"/>
      <c r="K117" s="31">
        <f>IF(AND(H117= "",I117= ""), 0, ROUND(ROUND(J117, 2) * ROUND(IF(I117="",H117,I117),  3), 2))</f>
        <v>0</v>
      </c>
      <c r="L117" s="7"/>
      <c r="N117" s="32">
        <v>0.2</v>
      </c>
      <c r="R117" s="7">
        <v>1373</v>
      </c>
    </row>
    <row r="118" spans="1:18" hidden="1" x14ac:dyDescent="0.35">
      <c r="A118" s="7" t="s">
        <v>58</v>
      </c>
    </row>
    <row r="119" spans="1:18" ht="16" x14ac:dyDescent="0.35">
      <c r="A119" s="7">
        <v>9</v>
      </c>
      <c r="B119" s="26" t="s">
        <v>151</v>
      </c>
      <c r="C119" s="26"/>
      <c r="D119" s="109" t="s">
        <v>152</v>
      </c>
      <c r="E119" s="110"/>
      <c r="F119" s="110"/>
      <c r="G119" s="53" t="s">
        <v>354</v>
      </c>
      <c r="H119" s="34">
        <v>0</v>
      </c>
      <c r="I119" s="34"/>
      <c r="J119" s="30"/>
      <c r="K119" s="31">
        <f>IF(AND(H119= "",I119= ""), 0, ROUND(ROUND(J119, 2) * ROUND(IF(I119="",H119,I119),  3), 2))</f>
        <v>0</v>
      </c>
      <c r="L119" s="7"/>
      <c r="N119" s="32">
        <v>0.2</v>
      </c>
      <c r="R119" s="7">
        <v>1373</v>
      </c>
    </row>
    <row r="120" spans="1:18" hidden="1" x14ac:dyDescent="0.35">
      <c r="A120" s="7" t="s">
        <v>58</v>
      </c>
    </row>
    <row r="121" spans="1:18" ht="16" x14ac:dyDescent="0.35">
      <c r="A121" s="7">
        <v>9</v>
      </c>
      <c r="B121" s="26" t="s">
        <v>153</v>
      </c>
      <c r="C121" s="26"/>
      <c r="D121" s="109" t="s">
        <v>154</v>
      </c>
      <c r="E121" s="110"/>
      <c r="F121" s="110"/>
      <c r="G121" s="53" t="s">
        <v>15</v>
      </c>
      <c r="H121" s="34">
        <v>0</v>
      </c>
      <c r="I121" s="34"/>
      <c r="J121" s="30"/>
      <c r="K121" s="31">
        <f>IF(AND(H121= "",I121= ""), 0, ROUND(ROUND(J121, 2) * ROUND(IF(I121="",H121,I121),  3), 2))</f>
        <v>0</v>
      </c>
      <c r="L121" s="7"/>
      <c r="N121" s="32">
        <v>0.2</v>
      </c>
      <c r="R121" s="7">
        <v>1373</v>
      </c>
    </row>
    <row r="122" spans="1:18" ht="370" customHeight="1" x14ac:dyDescent="0.35">
      <c r="A122" s="7" t="s">
        <v>76</v>
      </c>
      <c r="B122" s="35"/>
      <c r="C122" s="35"/>
      <c r="D122" s="118" t="s">
        <v>155</v>
      </c>
      <c r="E122" s="108"/>
      <c r="F122" s="108"/>
      <c r="G122" s="108"/>
      <c r="H122" s="108"/>
      <c r="I122" s="108"/>
      <c r="J122" s="108"/>
      <c r="K122" s="35"/>
    </row>
    <row r="123" spans="1:18" hidden="1" x14ac:dyDescent="0.35">
      <c r="A123" s="7" t="s">
        <v>58</v>
      </c>
    </row>
    <row r="124" spans="1:18" ht="16" x14ac:dyDescent="0.35">
      <c r="A124" s="7">
        <v>9</v>
      </c>
      <c r="B124" s="26" t="s">
        <v>156</v>
      </c>
      <c r="C124" s="26"/>
      <c r="D124" s="109" t="s">
        <v>157</v>
      </c>
      <c r="E124" s="110"/>
      <c r="F124" s="110"/>
      <c r="G124" s="53" t="s">
        <v>15</v>
      </c>
      <c r="H124" s="34">
        <v>0</v>
      </c>
      <c r="I124" s="34"/>
      <c r="J124" s="30"/>
      <c r="K124" s="31">
        <f>IF(AND(H124= "",I124= ""), 0, ROUND(ROUND(J124, 2) * ROUND(IF(I124="",H124,I124),  3), 2))</f>
        <v>0</v>
      </c>
      <c r="L124" s="7"/>
      <c r="N124" s="32">
        <v>0.2</v>
      </c>
      <c r="R124" s="7">
        <v>1373</v>
      </c>
    </row>
    <row r="125" spans="1:18" hidden="1" x14ac:dyDescent="0.35">
      <c r="A125" s="7" t="s">
        <v>58</v>
      </c>
    </row>
    <row r="126" spans="1:18" ht="16" x14ac:dyDescent="0.35">
      <c r="A126" s="7">
        <v>9</v>
      </c>
      <c r="B126" s="26" t="s">
        <v>158</v>
      </c>
      <c r="C126" s="26"/>
      <c r="D126" s="109" t="s">
        <v>159</v>
      </c>
      <c r="E126" s="110"/>
      <c r="F126" s="110"/>
      <c r="G126" s="53" t="s">
        <v>16</v>
      </c>
      <c r="H126" s="34">
        <v>0</v>
      </c>
      <c r="I126" s="34"/>
      <c r="J126" s="30"/>
      <c r="K126" s="31">
        <f>IF(AND(H126= "",I126= ""), 0, ROUND(ROUND(J126, 2) * ROUND(IF(I126="",H126,I126),  3), 2))</f>
        <v>0</v>
      </c>
      <c r="L126" s="7"/>
      <c r="N126" s="32">
        <v>0.2</v>
      </c>
      <c r="R126" s="7">
        <v>1373</v>
      </c>
    </row>
    <row r="127" spans="1:18" hidden="1" x14ac:dyDescent="0.35">
      <c r="A127" s="7" t="s">
        <v>58</v>
      </c>
    </row>
    <row r="128" spans="1:18" ht="16" x14ac:dyDescent="0.35">
      <c r="A128" s="7">
        <v>9</v>
      </c>
      <c r="B128" s="26" t="s">
        <v>160</v>
      </c>
      <c r="C128" s="26"/>
      <c r="D128" s="109" t="s">
        <v>161</v>
      </c>
      <c r="E128" s="110"/>
      <c r="F128" s="110"/>
      <c r="G128" s="53" t="s">
        <v>354</v>
      </c>
      <c r="H128" s="34">
        <v>0</v>
      </c>
      <c r="I128" s="34"/>
      <c r="J128" s="30"/>
      <c r="K128" s="31">
        <f>IF(AND(H128= "",I128= ""), 0, ROUND(ROUND(J128, 2) * ROUND(IF(I128="",H128,I128),  3), 2))</f>
        <v>0</v>
      </c>
      <c r="L128" s="7"/>
      <c r="N128" s="32">
        <v>0.2</v>
      </c>
      <c r="R128" s="7">
        <v>1373</v>
      </c>
    </row>
    <row r="129" spans="1:18" hidden="1" x14ac:dyDescent="0.35">
      <c r="A129" s="7" t="s">
        <v>58</v>
      </c>
    </row>
    <row r="130" spans="1:18" ht="16" x14ac:dyDescent="0.35">
      <c r="A130" s="7">
        <v>9</v>
      </c>
      <c r="B130" s="26" t="s">
        <v>162</v>
      </c>
      <c r="C130" s="26"/>
      <c r="D130" s="109" t="s">
        <v>163</v>
      </c>
      <c r="E130" s="110"/>
      <c r="F130" s="110"/>
      <c r="G130" s="53" t="s">
        <v>15</v>
      </c>
      <c r="H130" s="34">
        <v>0</v>
      </c>
      <c r="I130" s="34"/>
      <c r="J130" s="30"/>
      <c r="K130" s="31">
        <f>IF(AND(H130= "",I130= ""), 0, ROUND(ROUND(J130, 2) * ROUND(IF(I130="",H130,I130),  3), 2))</f>
        <v>0</v>
      </c>
      <c r="L130" s="7"/>
      <c r="N130" s="32">
        <v>0.2</v>
      </c>
      <c r="R130" s="7">
        <v>1373</v>
      </c>
    </row>
    <row r="131" spans="1:18" ht="409.5" customHeight="1" x14ac:dyDescent="0.35">
      <c r="A131" s="7" t="s">
        <v>76</v>
      </c>
      <c r="B131" s="35"/>
      <c r="C131" s="35"/>
      <c r="D131" s="118" t="s">
        <v>164</v>
      </c>
      <c r="E131" s="108"/>
      <c r="F131" s="108"/>
      <c r="G131" s="108"/>
      <c r="H131" s="108"/>
      <c r="I131" s="108"/>
      <c r="J131" s="108"/>
      <c r="K131" s="35"/>
    </row>
    <row r="132" spans="1:18" hidden="1" x14ac:dyDescent="0.35">
      <c r="A132" s="7" t="s">
        <v>58</v>
      </c>
    </row>
    <row r="133" spans="1:18" ht="16" x14ac:dyDescent="0.35">
      <c r="A133" s="7">
        <v>9</v>
      </c>
      <c r="B133" s="26" t="s">
        <v>165</v>
      </c>
      <c r="C133" s="26"/>
      <c r="D133" s="109" t="s">
        <v>166</v>
      </c>
      <c r="E133" s="110"/>
      <c r="F133" s="110"/>
      <c r="G133" s="53" t="s">
        <v>15</v>
      </c>
      <c r="H133" s="34">
        <v>0</v>
      </c>
      <c r="I133" s="34"/>
      <c r="J133" s="30"/>
      <c r="K133" s="31">
        <f>IF(AND(H133= "",I133= ""), 0, ROUND(ROUND(J133, 2) * ROUND(IF(I133="",H133,I133),  3), 2))</f>
        <v>0</v>
      </c>
      <c r="L133" s="7"/>
      <c r="N133" s="32">
        <v>0.2</v>
      </c>
      <c r="R133" s="7">
        <v>1373</v>
      </c>
    </row>
    <row r="134" spans="1:18" hidden="1" x14ac:dyDescent="0.35">
      <c r="A134" s="7" t="s">
        <v>58</v>
      </c>
    </row>
    <row r="135" spans="1:18" ht="16" x14ac:dyDescent="0.35">
      <c r="A135" s="7">
        <v>9</v>
      </c>
      <c r="B135" s="26" t="s">
        <v>167</v>
      </c>
      <c r="C135" s="26"/>
      <c r="D135" s="109" t="s">
        <v>168</v>
      </c>
      <c r="E135" s="110"/>
      <c r="F135" s="110"/>
      <c r="G135" s="53" t="s">
        <v>16</v>
      </c>
      <c r="H135" s="34">
        <v>0</v>
      </c>
      <c r="I135" s="34"/>
      <c r="J135" s="30"/>
      <c r="K135" s="31">
        <f>IF(AND(H135= "",I135= ""), 0, ROUND(ROUND(J135, 2) * ROUND(IF(I135="",H135,I135),  3), 2))</f>
        <v>0</v>
      </c>
      <c r="L135" s="7"/>
      <c r="N135" s="32">
        <v>0.2</v>
      </c>
      <c r="R135" s="7">
        <v>1373</v>
      </c>
    </row>
    <row r="136" spans="1:18" hidden="1" x14ac:dyDescent="0.35">
      <c r="A136" s="7" t="s">
        <v>58</v>
      </c>
    </row>
    <row r="137" spans="1:18" ht="16" x14ac:dyDescent="0.35">
      <c r="A137" s="7">
        <v>9</v>
      </c>
      <c r="B137" s="26" t="s">
        <v>169</v>
      </c>
      <c r="C137" s="26"/>
      <c r="D137" s="109" t="s">
        <v>170</v>
      </c>
      <c r="E137" s="110"/>
      <c r="F137" s="110"/>
      <c r="G137" s="53" t="s">
        <v>354</v>
      </c>
      <c r="H137" s="34">
        <v>0</v>
      </c>
      <c r="I137" s="34"/>
      <c r="J137" s="30"/>
      <c r="K137" s="31">
        <f>IF(AND(H137= "",I137= ""), 0, ROUND(ROUND(J137, 2) * ROUND(IF(I137="",H137,I137),  3), 2))</f>
        <v>0</v>
      </c>
      <c r="L137" s="7"/>
      <c r="N137" s="32">
        <v>0.2</v>
      </c>
      <c r="R137" s="7">
        <v>1373</v>
      </c>
    </row>
    <row r="138" spans="1:18" hidden="1" x14ac:dyDescent="0.35">
      <c r="A138" s="7" t="s">
        <v>58</v>
      </c>
    </row>
    <row r="139" spans="1:18" ht="16" x14ac:dyDescent="0.35">
      <c r="A139" s="7">
        <v>9</v>
      </c>
      <c r="B139" s="26" t="s">
        <v>171</v>
      </c>
      <c r="C139" s="26"/>
      <c r="D139" s="109" t="s">
        <v>172</v>
      </c>
      <c r="E139" s="110"/>
      <c r="F139" s="110"/>
      <c r="G139" s="53" t="s">
        <v>15</v>
      </c>
      <c r="H139" s="34">
        <v>0</v>
      </c>
      <c r="I139" s="34"/>
      <c r="J139" s="30"/>
      <c r="K139" s="31">
        <f>IF(AND(H139= "",I139= ""), 0, ROUND(ROUND(J139, 2) * ROUND(IF(I139="",H139,I139),  3), 2))</f>
        <v>0</v>
      </c>
      <c r="L139" s="7"/>
      <c r="N139" s="32">
        <v>0.2</v>
      </c>
      <c r="R139" s="7">
        <v>1373</v>
      </c>
    </row>
    <row r="140" spans="1:18" ht="409.5" customHeight="1" x14ac:dyDescent="0.35">
      <c r="A140" s="7" t="s">
        <v>76</v>
      </c>
      <c r="B140" s="35"/>
      <c r="C140" s="35"/>
      <c r="D140" s="118" t="s">
        <v>173</v>
      </c>
      <c r="E140" s="108"/>
      <c r="F140" s="108"/>
      <c r="G140" s="108"/>
      <c r="H140" s="108"/>
      <c r="I140" s="108"/>
      <c r="J140" s="108"/>
      <c r="K140" s="35"/>
    </row>
    <row r="141" spans="1:18" hidden="1" x14ac:dyDescent="0.35">
      <c r="A141" s="7" t="s">
        <v>58</v>
      </c>
    </row>
    <row r="142" spans="1:18" hidden="1" x14ac:dyDescent="0.35">
      <c r="A142" s="7" t="s">
        <v>59</v>
      </c>
    </row>
    <row r="143" spans="1:18" x14ac:dyDescent="0.35">
      <c r="A143" s="7">
        <v>6</v>
      </c>
      <c r="B143" s="17" t="s">
        <v>174</v>
      </c>
      <c r="C143" s="17"/>
      <c r="D143" s="116" t="s">
        <v>175</v>
      </c>
      <c r="E143" s="116"/>
      <c r="F143" s="116"/>
      <c r="G143" s="24"/>
      <c r="H143" s="24"/>
      <c r="I143" s="24"/>
      <c r="J143" s="24"/>
      <c r="K143" s="25"/>
      <c r="L143" s="7"/>
    </row>
    <row r="144" spans="1:18" hidden="1" x14ac:dyDescent="0.35">
      <c r="A144" s="7" t="s">
        <v>54</v>
      </c>
    </row>
    <row r="145" spans="1:18" x14ac:dyDescent="0.35">
      <c r="A145" s="7">
        <v>9</v>
      </c>
      <c r="B145" s="26" t="s">
        <v>176</v>
      </c>
      <c r="C145" s="26"/>
      <c r="D145" s="109" t="s">
        <v>177</v>
      </c>
      <c r="E145" s="110"/>
      <c r="F145" s="110"/>
      <c r="G145" s="53" t="s">
        <v>16</v>
      </c>
      <c r="H145" s="34">
        <v>0</v>
      </c>
      <c r="I145" s="34"/>
      <c r="J145" s="30"/>
      <c r="K145" s="31">
        <f>IF(AND(H145= "",I145= ""), 0, ROUND(ROUND(J145, 2) * ROUND(IF(I145="",H145,I145),  3), 2))</f>
        <v>0</v>
      </c>
      <c r="L145" s="7"/>
      <c r="N145" s="32">
        <v>0.2</v>
      </c>
      <c r="R145" s="7">
        <v>1373</v>
      </c>
    </row>
    <row r="146" spans="1:18" ht="120" customHeight="1" x14ac:dyDescent="0.35">
      <c r="A146" s="7" t="s">
        <v>76</v>
      </c>
      <c r="B146" s="35"/>
      <c r="C146" s="35"/>
      <c r="D146" s="118" t="s">
        <v>178</v>
      </c>
      <c r="E146" s="108"/>
      <c r="F146" s="108"/>
      <c r="G146" s="108"/>
      <c r="H146" s="108"/>
      <c r="I146" s="108"/>
      <c r="J146" s="108"/>
      <c r="K146" s="35"/>
    </row>
    <row r="147" spans="1:18" hidden="1" x14ac:dyDescent="0.35">
      <c r="A147" s="7" t="s">
        <v>58</v>
      </c>
    </row>
    <row r="148" spans="1:18" x14ac:dyDescent="0.35">
      <c r="A148" s="7">
        <v>9</v>
      </c>
      <c r="B148" s="26" t="s">
        <v>179</v>
      </c>
      <c r="C148" s="26"/>
      <c r="D148" s="109" t="s">
        <v>180</v>
      </c>
      <c r="E148" s="110"/>
      <c r="F148" s="110"/>
      <c r="G148" s="53" t="s">
        <v>16</v>
      </c>
      <c r="H148" s="34">
        <v>0</v>
      </c>
      <c r="I148" s="34"/>
      <c r="J148" s="30"/>
      <c r="K148" s="31">
        <f>IF(AND(H148= "",I148= ""), 0, ROUND(ROUND(J148, 2) * ROUND(IF(I148="",H148,I148),  3), 2))</f>
        <v>0</v>
      </c>
      <c r="L148" s="7"/>
      <c r="N148" s="32">
        <v>0.2</v>
      </c>
      <c r="R148" s="7">
        <v>1373</v>
      </c>
    </row>
    <row r="149" spans="1:18" ht="60" customHeight="1" x14ac:dyDescent="0.35">
      <c r="A149" s="7" t="s">
        <v>76</v>
      </c>
      <c r="B149" s="35"/>
      <c r="C149" s="35"/>
      <c r="D149" s="108" t="s">
        <v>181</v>
      </c>
      <c r="E149" s="108"/>
      <c r="F149" s="108"/>
      <c r="G149" s="108"/>
      <c r="H149" s="108"/>
      <c r="I149" s="108"/>
      <c r="J149" s="108"/>
      <c r="K149" s="35"/>
    </row>
    <row r="150" spans="1:18" hidden="1" x14ac:dyDescent="0.35">
      <c r="A150" s="7" t="s">
        <v>58</v>
      </c>
    </row>
    <row r="151" spans="1:18" hidden="1" x14ac:dyDescent="0.35">
      <c r="A151" s="7" t="s">
        <v>55</v>
      </c>
    </row>
    <row r="152" spans="1:18" x14ac:dyDescent="0.35">
      <c r="A152" s="7">
        <v>6</v>
      </c>
      <c r="B152" s="17" t="s">
        <v>182</v>
      </c>
      <c r="C152" s="17"/>
      <c r="D152" s="116" t="s">
        <v>183</v>
      </c>
      <c r="E152" s="116"/>
      <c r="F152" s="116"/>
      <c r="G152" s="24"/>
      <c r="H152" s="24"/>
      <c r="I152" s="24"/>
      <c r="J152" s="24"/>
      <c r="K152" s="25"/>
      <c r="L152" s="7"/>
    </row>
    <row r="153" spans="1:18" hidden="1" x14ac:dyDescent="0.35">
      <c r="A153" s="7" t="s">
        <v>54</v>
      </c>
    </row>
    <row r="154" spans="1:18" x14ac:dyDescent="0.35">
      <c r="A154" s="7">
        <v>9</v>
      </c>
      <c r="B154" s="26" t="s">
        <v>184</v>
      </c>
      <c r="C154" s="26"/>
      <c r="D154" s="109" t="s">
        <v>185</v>
      </c>
      <c r="E154" s="110"/>
      <c r="F154" s="110"/>
      <c r="G154" s="53" t="s">
        <v>16</v>
      </c>
      <c r="H154" s="34">
        <v>0</v>
      </c>
      <c r="I154" s="34"/>
      <c r="J154" s="30"/>
      <c r="K154" s="31">
        <f>IF(AND(H154= "",I154= ""), 0, ROUND(ROUND(J154, 2) * ROUND(IF(I154="",H154,I154),  3), 2))</f>
        <v>0</v>
      </c>
      <c r="L154" s="7"/>
      <c r="N154" s="32">
        <v>0.2</v>
      </c>
      <c r="R154" s="7">
        <v>1373</v>
      </c>
    </row>
    <row r="155" spans="1:18" hidden="1" x14ac:dyDescent="0.35">
      <c r="A155" s="7" t="s">
        <v>58</v>
      </c>
    </row>
    <row r="156" spans="1:18" x14ac:dyDescent="0.35">
      <c r="A156" s="7">
        <v>9</v>
      </c>
      <c r="B156" s="26" t="s">
        <v>186</v>
      </c>
      <c r="C156" s="26"/>
      <c r="D156" s="109" t="s">
        <v>187</v>
      </c>
      <c r="E156" s="110"/>
      <c r="F156" s="110"/>
      <c r="G156" s="53" t="s">
        <v>15</v>
      </c>
      <c r="H156" s="34">
        <v>0</v>
      </c>
      <c r="I156" s="34"/>
      <c r="J156" s="30"/>
      <c r="K156" s="31">
        <f>IF(AND(H156= "",I156= ""), 0, ROUND(ROUND(J156, 2) * ROUND(IF(I156="",H156,I156),  3), 2))</f>
        <v>0</v>
      </c>
      <c r="L156" s="7"/>
      <c r="N156" s="32">
        <v>0.2</v>
      </c>
      <c r="R156" s="7">
        <v>1373</v>
      </c>
    </row>
    <row r="157" spans="1:18" ht="40" customHeight="1" x14ac:dyDescent="0.35">
      <c r="A157" s="7" t="s">
        <v>76</v>
      </c>
      <c r="B157" s="35"/>
      <c r="C157" s="35"/>
      <c r="D157" s="108" t="s">
        <v>188</v>
      </c>
      <c r="E157" s="108"/>
      <c r="F157" s="108"/>
      <c r="G157" s="108"/>
      <c r="H157" s="108"/>
      <c r="I157" s="108"/>
      <c r="J157" s="108"/>
      <c r="K157" s="35"/>
    </row>
    <row r="158" spans="1:18" hidden="1" x14ac:dyDescent="0.35">
      <c r="A158" s="7" t="s">
        <v>58</v>
      </c>
    </row>
    <row r="159" spans="1:18" x14ac:dyDescent="0.35">
      <c r="A159" s="7">
        <v>9</v>
      </c>
      <c r="B159" s="26" t="s">
        <v>189</v>
      </c>
      <c r="C159" s="26"/>
      <c r="D159" s="109" t="s">
        <v>190</v>
      </c>
      <c r="E159" s="110"/>
      <c r="F159" s="110"/>
      <c r="G159" s="53" t="s">
        <v>16</v>
      </c>
      <c r="H159" s="34">
        <v>0</v>
      </c>
      <c r="I159" s="34"/>
      <c r="J159" s="30"/>
      <c r="K159" s="31">
        <f>IF(AND(H159= "",I159= ""), 0, ROUND(ROUND(J159, 2) * ROUND(IF(I159="",H159,I159),  3), 2))</f>
        <v>0</v>
      </c>
      <c r="L159" s="7"/>
      <c r="N159" s="32">
        <v>0.2</v>
      </c>
      <c r="R159" s="7">
        <v>1373</v>
      </c>
    </row>
    <row r="160" spans="1:18" hidden="1" x14ac:dyDescent="0.35">
      <c r="A160" s="7" t="s">
        <v>58</v>
      </c>
    </row>
    <row r="161" spans="1:18" x14ac:dyDescent="0.35">
      <c r="A161" s="7">
        <v>9</v>
      </c>
      <c r="B161" s="26" t="s">
        <v>191</v>
      </c>
      <c r="C161" s="26"/>
      <c r="D161" s="109" t="s">
        <v>192</v>
      </c>
      <c r="E161" s="110"/>
      <c r="F161" s="110"/>
      <c r="G161" s="53" t="s">
        <v>15</v>
      </c>
      <c r="H161" s="34">
        <v>0</v>
      </c>
      <c r="I161" s="34"/>
      <c r="J161" s="30"/>
      <c r="K161" s="31">
        <f>IF(AND(H161= "",I161= ""), 0, ROUND(ROUND(J161, 2) * ROUND(IF(I161="",H161,I161),  3), 2))</f>
        <v>0</v>
      </c>
      <c r="L161" s="7"/>
      <c r="N161" s="32">
        <v>0.2</v>
      </c>
      <c r="R161" s="7">
        <v>1373</v>
      </c>
    </row>
    <row r="162" spans="1:18" ht="190" customHeight="1" x14ac:dyDescent="0.35">
      <c r="A162" s="7" t="s">
        <v>76</v>
      </c>
      <c r="B162" s="35"/>
      <c r="C162" s="35"/>
      <c r="D162" s="108" t="s">
        <v>193</v>
      </c>
      <c r="E162" s="108"/>
      <c r="F162" s="108"/>
      <c r="G162" s="108"/>
      <c r="H162" s="108"/>
      <c r="I162" s="108"/>
      <c r="J162" s="108"/>
      <c r="K162" s="35"/>
    </row>
    <row r="163" spans="1:18" hidden="1" x14ac:dyDescent="0.35">
      <c r="A163" s="7" t="s">
        <v>58</v>
      </c>
    </row>
    <row r="164" spans="1:18" x14ac:dyDescent="0.35">
      <c r="A164" s="7">
        <v>9</v>
      </c>
      <c r="B164" s="26" t="s">
        <v>194</v>
      </c>
      <c r="C164" s="26"/>
      <c r="D164" s="109" t="s">
        <v>195</v>
      </c>
      <c r="E164" s="110"/>
      <c r="F164" s="110"/>
      <c r="G164" s="53" t="s">
        <v>16</v>
      </c>
      <c r="H164" s="34">
        <v>0</v>
      </c>
      <c r="I164" s="34"/>
      <c r="J164" s="30"/>
      <c r="K164" s="31">
        <f>IF(AND(H164= "",I164= ""), 0, ROUND(ROUND(J164, 2) * ROUND(IF(I164="",H164,I164),  3), 2))</f>
        <v>0</v>
      </c>
      <c r="L164" s="7"/>
      <c r="N164" s="32">
        <v>0.2</v>
      </c>
      <c r="R164" s="7">
        <v>1373</v>
      </c>
    </row>
    <row r="165" spans="1:18" hidden="1" x14ac:dyDescent="0.35">
      <c r="A165" s="7" t="s">
        <v>58</v>
      </c>
    </row>
    <row r="166" spans="1:18" x14ac:dyDescent="0.35">
      <c r="A166" s="7">
        <v>9</v>
      </c>
      <c r="B166" s="26" t="s">
        <v>196</v>
      </c>
      <c r="C166" s="26"/>
      <c r="D166" s="109" t="s">
        <v>197</v>
      </c>
      <c r="E166" s="110"/>
      <c r="F166" s="110"/>
      <c r="G166" s="53" t="s">
        <v>15</v>
      </c>
      <c r="H166" s="34">
        <v>0</v>
      </c>
      <c r="I166" s="34"/>
      <c r="J166" s="30"/>
      <c r="K166" s="31">
        <f>IF(AND(H166= "",I166= ""), 0, ROUND(ROUND(J166, 2) * ROUND(IF(I166="",H166,I166),  3), 2))</f>
        <v>0</v>
      </c>
      <c r="L166" s="7"/>
      <c r="N166" s="32">
        <v>0.2</v>
      </c>
      <c r="R166" s="7">
        <v>1373</v>
      </c>
    </row>
    <row r="167" spans="1:18" ht="110" customHeight="1" x14ac:dyDescent="0.35">
      <c r="A167" s="7" t="s">
        <v>76</v>
      </c>
      <c r="B167" s="35"/>
      <c r="C167" s="35"/>
      <c r="D167" s="108" t="s">
        <v>198</v>
      </c>
      <c r="E167" s="108"/>
      <c r="F167" s="108"/>
      <c r="G167" s="108"/>
      <c r="H167" s="108"/>
      <c r="I167" s="108"/>
      <c r="J167" s="108"/>
      <c r="K167" s="35"/>
    </row>
    <row r="168" spans="1:18" hidden="1" x14ac:dyDescent="0.35">
      <c r="A168" s="7" t="s">
        <v>58</v>
      </c>
    </row>
    <row r="169" spans="1:18" hidden="1" x14ac:dyDescent="0.35">
      <c r="A169" s="7" t="s">
        <v>55</v>
      </c>
    </row>
    <row r="170" spans="1:18" x14ac:dyDescent="0.35">
      <c r="A170" s="7">
        <v>6</v>
      </c>
      <c r="B170" s="17" t="s">
        <v>199</v>
      </c>
      <c r="C170" s="17"/>
      <c r="D170" s="116" t="s">
        <v>200</v>
      </c>
      <c r="E170" s="116"/>
      <c r="F170" s="116"/>
      <c r="G170" s="24"/>
      <c r="H170" s="24"/>
      <c r="I170" s="24"/>
      <c r="J170" s="24"/>
      <c r="K170" s="25"/>
      <c r="L170" s="7"/>
    </row>
    <row r="171" spans="1:18" hidden="1" x14ac:dyDescent="0.35">
      <c r="A171" s="7" t="s">
        <v>54</v>
      </c>
    </row>
    <row r="172" spans="1:18" x14ac:dyDescent="0.35">
      <c r="A172" s="7">
        <v>9</v>
      </c>
      <c r="B172" s="26" t="s">
        <v>201</v>
      </c>
      <c r="C172" s="26"/>
      <c r="D172" s="109" t="s">
        <v>202</v>
      </c>
      <c r="E172" s="110"/>
      <c r="F172" s="110"/>
      <c r="G172" s="53" t="s">
        <v>16</v>
      </c>
      <c r="H172" s="34">
        <v>0</v>
      </c>
      <c r="I172" s="34"/>
      <c r="J172" s="30"/>
      <c r="K172" s="31">
        <f>IF(AND(H172= "",I172= ""), 0, ROUND(ROUND(J172, 2) * ROUND(IF(I172="",H172,I172),  3), 2))</f>
        <v>0</v>
      </c>
      <c r="L172" s="7"/>
      <c r="N172" s="32">
        <v>0.2</v>
      </c>
      <c r="R172" s="7">
        <v>1373</v>
      </c>
    </row>
    <row r="173" spans="1:18" hidden="1" x14ac:dyDescent="0.35">
      <c r="A173" s="7" t="s">
        <v>58</v>
      </c>
    </row>
    <row r="174" spans="1:18" x14ac:dyDescent="0.35">
      <c r="A174" s="7">
        <v>9</v>
      </c>
      <c r="B174" s="26" t="s">
        <v>203</v>
      </c>
      <c r="C174" s="26"/>
      <c r="D174" s="109" t="s">
        <v>204</v>
      </c>
      <c r="E174" s="110"/>
      <c r="F174" s="110"/>
      <c r="G174" s="53" t="s">
        <v>15</v>
      </c>
      <c r="H174" s="34">
        <v>0</v>
      </c>
      <c r="I174" s="34"/>
      <c r="J174" s="30"/>
      <c r="K174" s="31">
        <f>IF(AND(H174= "",I174= ""), 0, ROUND(ROUND(J174, 2) * ROUND(IF(I174="",H174,I174),  3), 2))</f>
        <v>0</v>
      </c>
      <c r="L174" s="7"/>
      <c r="N174" s="32">
        <v>0.2</v>
      </c>
      <c r="R174" s="7">
        <v>1373</v>
      </c>
    </row>
    <row r="175" spans="1:18" ht="110" customHeight="1" x14ac:dyDescent="0.35">
      <c r="A175" s="7" t="s">
        <v>76</v>
      </c>
      <c r="B175" s="35"/>
      <c r="C175" s="35"/>
      <c r="D175" s="108" t="s">
        <v>205</v>
      </c>
      <c r="E175" s="108"/>
      <c r="F175" s="108"/>
      <c r="G175" s="108"/>
      <c r="H175" s="108"/>
      <c r="I175" s="108"/>
      <c r="J175" s="108"/>
      <c r="K175" s="35"/>
    </row>
    <row r="176" spans="1:18" hidden="1" x14ac:dyDescent="0.35">
      <c r="A176" s="7" t="s">
        <v>58</v>
      </c>
    </row>
    <row r="177" spans="1:18" x14ac:dyDescent="0.35">
      <c r="A177" s="7">
        <v>9</v>
      </c>
      <c r="B177" s="26" t="s">
        <v>206</v>
      </c>
      <c r="C177" s="26"/>
      <c r="D177" s="109" t="s">
        <v>207</v>
      </c>
      <c r="E177" s="110"/>
      <c r="F177" s="110"/>
      <c r="G177" s="53" t="s">
        <v>16</v>
      </c>
      <c r="H177" s="34">
        <v>0</v>
      </c>
      <c r="I177" s="34"/>
      <c r="J177" s="30"/>
      <c r="K177" s="31">
        <f>IF(AND(H177= "",I177= ""), 0, ROUND(ROUND(J177, 2) * ROUND(IF(I177="",H177,I177),  3), 2))</f>
        <v>0</v>
      </c>
      <c r="L177" s="7"/>
      <c r="N177" s="32">
        <v>0.2</v>
      </c>
      <c r="R177" s="7">
        <v>1373</v>
      </c>
    </row>
    <row r="178" spans="1:18" hidden="1" x14ac:dyDescent="0.35">
      <c r="A178" s="7" t="s">
        <v>58</v>
      </c>
    </row>
    <row r="179" spans="1:18" x14ac:dyDescent="0.35">
      <c r="A179" s="7">
        <v>9</v>
      </c>
      <c r="B179" s="26" t="s">
        <v>208</v>
      </c>
      <c r="C179" s="26"/>
      <c r="D179" s="109" t="s">
        <v>209</v>
      </c>
      <c r="E179" s="110"/>
      <c r="F179" s="110"/>
      <c r="G179" s="53" t="s">
        <v>15</v>
      </c>
      <c r="H179" s="34">
        <v>0</v>
      </c>
      <c r="I179" s="34"/>
      <c r="J179" s="30"/>
      <c r="K179" s="31">
        <f>IF(AND(H179= "",I179= ""), 0, ROUND(ROUND(J179, 2) * ROUND(IF(I179="",H179,I179),  3), 2))</f>
        <v>0</v>
      </c>
      <c r="L179" s="7"/>
      <c r="N179" s="32">
        <v>0.2</v>
      </c>
      <c r="R179" s="7">
        <v>1373</v>
      </c>
    </row>
    <row r="180" spans="1:18" ht="80" customHeight="1" x14ac:dyDescent="0.35">
      <c r="A180" s="7" t="s">
        <v>76</v>
      </c>
      <c r="B180" s="35"/>
      <c r="C180" s="35"/>
      <c r="D180" s="108" t="s">
        <v>210</v>
      </c>
      <c r="E180" s="108"/>
      <c r="F180" s="108"/>
      <c r="G180" s="108"/>
      <c r="H180" s="108"/>
      <c r="I180" s="108"/>
      <c r="J180" s="108"/>
      <c r="K180" s="35"/>
    </row>
    <row r="181" spans="1:18" hidden="1" x14ac:dyDescent="0.35">
      <c r="A181" s="7" t="s">
        <v>58</v>
      </c>
    </row>
    <row r="182" spans="1:18" x14ac:dyDescent="0.35">
      <c r="A182" s="7">
        <v>9</v>
      </c>
      <c r="B182" s="26" t="s">
        <v>211</v>
      </c>
      <c r="C182" s="26"/>
      <c r="D182" s="109" t="s">
        <v>212</v>
      </c>
      <c r="E182" s="110"/>
      <c r="F182" s="110"/>
      <c r="G182" s="53" t="s">
        <v>15</v>
      </c>
      <c r="H182" s="34">
        <v>0</v>
      </c>
      <c r="I182" s="34"/>
      <c r="J182" s="30"/>
      <c r="K182" s="31">
        <f>IF(AND(H182= "",I182= ""), 0, ROUND(ROUND(J182, 2) * ROUND(IF(I182="",H182,I182),  3), 2))</f>
        <v>0</v>
      </c>
      <c r="L182" s="7"/>
      <c r="N182" s="32">
        <v>0.2</v>
      </c>
      <c r="R182" s="7">
        <v>1373</v>
      </c>
    </row>
    <row r="183" spans="1:18" ht="70" customHeight="1" x14ac:dyDescent="0.35">
      <c r="A183" s="7" t="s">
        <v>76</v>
      </c>
      <c r="B183" s="35"/>
      <c r="C183" s="35"/>
      <c r="D183" s="108" t="s">
        <v>213</v>
      </c>
      <c r="E183" s="108"/>
      <c r="F183" s="108"/>
      <c r="G183" s="108"/>
      <c r="H183" s="108"/>
      <c r="I183" s="108"/>
      <c r="J183" s="108"/>
      <c r="K183" s="35"/>
    </row>
    <row r="184" spans="1:18" hidden="1" x14ac:dyDescent="0.35">
      <c r="A184" s="7" t="s">
        <v>58</v>
      </c>
    </row>
    <row r="185" spans="1:18" x14ac:dyDescent="0.35">
      <c r="A185" s="7">
        <v>9</v>
      </c>
      <c r="B185" s="26" t="s">
        <v>214</v>
      </c>
      <c r="C185" s="26"/>
      <c r="D185" s="109" t="s">
        <v>215</v>
      </c>
      <c r="E185" s="110"/>
      <c r="F185" s="110"/>
      <c r="G185" s="53" t="s">
        <v>15</v>
      </c>
      <c r="H185" s="34">
        <v>0</v>
      </c>
      <c r="I185" s="34"/>
      <c r="J185" s="30"/>
      <c r="K185" s="31">
        <f>IF(AND(H185= "",I185= ""), 0, ROUND(ROUND(J185, 2) * ROUND(IF(I185="",H185,I185),  3), 2))</f>
        <v>0</v>
      </c>
      <c r="L185" s="7"/>
      <c r="N185" s="32">
        <v>0.2</v>
      </c>
      <c r="R185" s="7">
        <v>1373</v>
      </c>
    </row>
    <row r="186" spans="1:18" ht="40" customHeight="1" x14ac:dyDescent="0.35">
      <c r="A186" s="7" t="s">
        <v>76</v>
      </c>
      <c r="B186" s="35"/>
      <c r="C186" s="35"/>
      <c r="D186" s="118" t="s">
        <v>216</v>
      </c>
      <c r="E186" s="108"/>
      <c r="F186" s="108"/>
      <c r="G186" s="108"/>
      <c r="H186" s="108"/>
      <c r="I186" s="108"/>
      <c r="J186" s="108"/>
      <c r="K186" s="35"/>
    </row>
    <row r="187" spans="1:18" hidden="1" x14ac:dyDescent="0.35">
      <c r="A187" s="7" t="s">
        <v>58</v>
      </c>
    </row>
    <row r="188" spans="1:18" hidden="1" x14ac:dyDescent="0.35">
      <c r="A188" s="7" t="s">
        <v>55</v>
      </c>
    </row>
    <row r="189" spans="1:18" x14ac:dyDescent="0.35">
      <c r="A189" s="7">
        <v>6</v>
      </c>
      <c r="B189" s="17" t="s">
        <v>217</v>
      </c>
      <c r="C189" s="17"/>
      <c r="D189" s="116" t="s">
        <v>218</v>
      </c>
      <c r="E189" s="116"/>
      <c r="F189" s="116"/>
      <c r="G189" s="24"/>
      <c r="H189" s="24"/>
      <c r="I189" s="24"/>
      <c r="J189" s="24"/>
      <c r="K189" s="25"/>
      <c r="L189" s="7"/>
    </row>
    <row r="190" spans="1:18" x14ac:dyDescent="0.35">
      <c r="A190" s="7">
        <v>9</v>
      </c>
      <c r="B190" s="26" t="s">
        <v>219</v>
      </c>
      <c r="C190" s="26"/>
      <c r="D190" s="109" t="s">
        <v>220</v>
      </c>
      <c r="E190" s="110"/>
      <c r="F190" s="110"/>
      <c r="G190" s="53" t="s">
        <v>66</v>
      </c>
      <c r="H190" s="34">
        <v>0</v>
      </c>
      <c r="I190" s="34"/>
      <c r="J190" s="30"/>
      <c r="K190" s="31">
        <f>IF(AND(H190= "",I190= ""), 0, ROUND(ROUND(J190, 2) * ROUND(IF(I190="",H190,I190),  3), 2))</f>
        <v>0</v>
      </c>
      <c r="L190" s="7"/>
      <c r="N190" s="32">
        <v>0.2</v>
      </c>
      <c r="R190" s="7">
        <v>1373</v>
      </c>
    </row>
    <row r="191" spans="1:18" ht="110" customHeight="1" x14ac:dyDescent="0.35">
      <c r="A191" s="7" t="s">
        <v>76</v>
      </c>
      <c r="B191" s="35"/>
      <c r="C191" s="35"/>
      <c r="D191" s="108" t="s">
        <v>221</v>
      </c>
      <c r="E191" s="108"/>
      <c r="F191" s="108"/>
      <c r="G191" s="108"/>
      <c r="H191" s="108"/>
      <c r="I191" s="108"/>
      <c r="J191" s="108"/>
      <c r="K191" s="35"/>
    </row>
    <row r="192" spans="1:18" hidden="1" x14ac:dyDescent="0.35">
      <c r="A192" s="7" t="s">
        <v>58</v>
      </c>
    </row>
    <row r="193" spans="1:18" x14ac:dyDescent="0.35">
      <c r="A193" s="7">
        <v>9</v>
      </c>
      <c r="B193" s="26" t="s">
        <v>222</v>
      </c>
      <c r="C193" s="26"/>
      <c r="D193" s="109" t="s">
        <v>223</v>
      </c>
      <c r="E193" s="110"/>
      <c r="F193" s="110"/>
      <c r="G193" s="53" t="s">
        <v>66</v>
      </c>
      <c r="H193" s="34">
        <v>0</v>
      </c>
      <c r="I193" s="34"/>
      <c r="J193" s="30"/>
      <c r="K193" s="31">
        <f>IF(AND(H193= "",I193= ""), 0, ROUND(ROUND(J193, 2) * ROUND(IF(I193="",H193,I193),  3), 2))</f>
        <v>0</v>
      </c>
      <c r="L193" s="7"/>
      <c r="N193" s="32">
        <v>0.2</v>
      </c>
      <c r="R193" s="7">
        <v>1373</v>
      </c>
    </row>
    <row r="194" spans="1:18" ht="80" customHeight="1" x14ac:dyDescent="0.35">
      <c r="A194" s="7" t="s">
        <v>76</v>
      </c>
      <c r="B194" s="35"/>
      <c r="C194" s="35"/>
      <c r="D194" s="108" t="s">
        <v>224</v>
      </c>
      <c r="E194" s="108"/>
      <c r="F194" s="108"/>
      <c r="G194" s="108"/>
      <c r="H194" s="108"/>
      <c r="I194" s="108"/>
      <c r="J194" s="108"/>
      <c r="K194" s="35"/>
    </row>
    <row r="195" spans="1:18" hidden="1" x14ac:dyDescent="0.35">
      <c r="A195" s="7" t="s">
        <v>58</v>
      </c>
    </row>
    <row r="196" spans="1:18" x14ac:dyDescent="0.35">
      <c r="A196" s="7">
        <v>9</v>
      </c>
      <c r="B196" s="26" t="s">
        <v>225</v>
      </c>
      <c r="C196" s="26"/>
      <c r="D196" s="109" t="s">
        <v>226</v>
      </c>
      <c r="E196" s="110"/>
      <c r="F196" s="110"/>
      <c r="G196" s="53" t="s">
        <v>66</v>
      </c>
      <c r="H196" s="34">
        <v>0</v>
      </c>
      <c r="I196" s="34"/>
      <c r="J196" s="30"/>
      <c r="K196" s="31">
        <f>IF(AND(H196= "",I196= ""), 0, ROUND(ROUND(J196, 2) * ROUND(IF(I196="",H196,I196),  3), 2))</f>
        <v>0</v>
      </c>
      <c r="L196" s="7"/>
      <c r="N196" s="32">
        <v>0.2</v>
      </c>
      <c r="R196" s="7">
        <v>1373</v>
      </c>
    </row>
    <row r="197" spans="1:18" hidden="1" x14ac:dyDescent="0.35">
      <c r="A197" s="7" t="s">
        <v>227</v>
      </c>
    </row>
    <row r="198" spans="1:18" hidden="1" x14ac:dyDescent="0.35">
      <c r="A198" s="7" t="s">
        <v>58</v>
      </c>
    </row>
    <row r="199" spans="1:18" hidden="1" x14ac:dyDescent="0.35">
      <c r="A199" s="7" t="s">
        <v>55</v>
      </c>
    </row>
    <row r="200" spans="1:18" x14ac:dyDescent="0.35">
      <c r="A200" s="7">
        <v>6</v>
      </c>
      <c r="B200" s="17" t="s">
        <v>228</v>
      </c>
      <c r="C200" s="17"/>
      <c r="D200" s="116" t="s">
        <v>229</v>
      </c>
      <c r="E200" s="116"/>
      <c r="F200" s="116"/>
      <c r="G200" s="24"/>
      <c r="H200" s="24"/>
      <c r="I200" s="24"/>
      <c r="J200" s="24"/>
      <c r="K200" s="25"/>
      <c r="L200" s="7"/>
    </row>
    <row r="201" spans="1:18" hidden="1" x14ac:dyDescent="0.35">
      <c r="A201" s="7" t="s">
        <v>54</v>
      </c>
    </row>
    <row r="202" spans="1:18" x14ac:dyDescent="0.35">
      <c r="A202" s="7">
        <v>9</v>
      </c>
      <c r="B202" s="26" t="s">
        <v>230</v>
      </c>
      <c r="C202" s="26"/>
      <c r="D202" s="117" t="s">
        <v>231</v>
      </c>
      <c r="E202" s="110"/>
      <c r="F202" s="110"/>
      <c r="G202" s="53" t="s">
        <v>355</v>
      </c>
      <c r="H202" s="34">
        <v>0</v>
      </c>
      <c r="I202" s="34"/>
      <c r="J202" s="30"/>
      <c r="K202" s="31">
        <f>IF(AND(H202= "",I202= ""), 0, ROUND(ROUND(J202, 2) * ROUND(IF(I202="",H202,I202),  3), 2))</f>
        <v>0</v>
      </c>
      <c r="L202" s="7"/>
      <c r="N202" s="32">
        <v>0.2</v>
      </c>
      <c r="R202" s="7">
        <v>1373</v>
      </c>
    </row>
    <row r="203" spans="1:18" ht="40" customHeight="1" x14ac:dyDescent="0.35">
      <c r="A203" s="7" t="s">
        <v>76</v>
      </c>
      <c r="B203" s="35"/>
      <c r="C203" s="35"/>
      <c r="D203" s="108" t="s">
        <v>232</v>
      </c>
      <c r="E203" s="108"/>
      <c r="F203" s="108"/>
      <c r="G203" s="108"/>
      <c r="H203" s="108"/>
      <c r="I203" s="108"/>
      <c r="J203" s="108"/>
      <c r="K203" s="35"/>
    </row>
    <row r="204" spans="1:18" hidden="1" x14ac:dyDescent="0.35">
      <c r="A204" s="7" t="s">
        <v>58</v>
      </c>
    </row>
    <row r="205" spans="1:18" x14ac:dyDescent="0.35">
      <c r="A205" s="7">
        <v>9</v>
      </c>
      <c r="B205" s="26" t="s">
        <v>233</v>
      </c>
      <c r="C205" s="26"/>
      <c r="D205" s="117" t="s">
        <v>234</v>
      </c>
      <c r="E205" s="110"/>
      <c r="F205" s="110"/>
      <c r="G205" s="53" t="s">
        <v>16</v>
      </c>
      <c r="H205" s="34">
        <v>0</v>
      </c>
      <c r="I205" s="34"/>
      <c r="J205" s="30"/>
      <c r="K205" s="31">
        <f>IF(AND(H205= "",I205= ""), 0, ROUND(ROUND(J205, 2) * ROUND(IF(I205="",H205,I205),  3), 2))</f>
        <v>0</v>
      </c>
      <c r="L205" s="7"/>
      <c r="N205" s="32">
        <v>0.2</v>
      </c>
      <c r="R205" s="7">
        <v>1373</v>
      </c>
    </row>
    <row r="206" spans="1:18" ht="40" customHeight="1" x14ac:dyDescent="0.35">
      <c r="A206" s="7" t="s">
        <v>76</v>
      </c>
      <c r="B206" s="35"/>
      <c r="C206" s="35"/>
      <c r="D206" s="108" t="s">
        <v>235</v>
      </c>
      <c r="E206" s="108"/>
      <c r="F206" s="108"/>
      <c r="G206" s="108"/>
      <c r="H206" s="108"/>
      <c r="I206" s="108"/>
      <c r="J206" s="108"/>
      <c r="K206" s="35"/>
    </row>
    <row r="207" spans="1:18" hidden="1" x14ac:dyDescent="0.35">
      <c r="A207" s="7" t="s">
        <v>58</v>
      </c>
    </row>
    <row r="208" spans="1:18" x14ac:dyDescent="0.35">
      <c r="A208" s="7">
        <v>9</v>
      </c>
      <c r="B208" s="26" t="s">
        <v>236</v>
      </c>
      <c r="C208" s="26"/>
      <c r="D208" s="109" t="s">
        <v>237</v>
      </c>
      <c r="E208" s="110"/>
      <c r="F208" s="110"/>
      <c r="G208" s="53" t="s">
        <v>16</v>
      </c>
      <c r="H208" s="34">
        <v>0</v>
      </c>
      <c r="I208" s="34"/>
      <c r="J208" s="30"/>
      <c r="K208" s="31">
        <f>IF(AND(H208= "",I208= ""), 0, ROUND(ROUND(J208, 2) * ROUND(IF(I208="",H208,I208),  3), 2))</f>
        <v>0</v>
      </c>
      <c r="L208" s="7"/>
      <c r="N208" s="32">
        <v>0.2</v>
      </c>
      <c r="R208" s="7">
        <v>1373</v>
      </c>
    </row>
    <row r="209" spans="1:18" ht="30" customHeight="1" x14ac:dyDescent="0.35">
      <c r="A209" s="7" t="s">
        <v>76</v>
      </c>
      <c r="B209" s="35"/>
      <c r="C209" s="35"/>
      <c r="D209" s="108" t="s">
        <v>238</v>
      </c>
      <c r="E209" s="108"/>
      <c r="F209" s="108"/>
      <c r="G209" s="108"/>
      <c r="H209" s="108"/>
      <c r="I209" s="108"/>
      <c r="J209" s="108"/>
      <c r="K209" s="35"/>
    </row>
    <row r="210" spans="1:18" hidden="1" x14ac:dyDescent="0.35">
      <c r="A210" s="7" t="s">
        <v>58</v>
      </c>
    </row>
    <row r="211" spans="1:18" x14ac:dyDescent="0.35">
      <c r="A211" s="7">
        <v>9</v>
      </c>
      <c r="B211" s="26" t="s">
        <v>239</v>
      </c>
      <c r="C211" s="26"/>
      <c r="D211" s="109" t="s">
        <v>240</v>
      </c>
      <c r="E211" s="110"/>
      <c r="F211" s="110"/>
      <c r="G211" s="53" t="s">
        <v>16</v>
      </c>
      <c r="H211" s="34">
        <v>0</v>
      </c>
      <c r="I211" s="34"/>
      <c r="J211" s="30"/>
      <c r="K211" s="31">
        <f>IF(AND(H211= "",I211= ""), 0, ROUND(ROUND(J211, 2) * ROUND(IF(I211="",H211,I211),  3), 2))</f>
        <v>0</v>
      </c>
      <c r="L211" s="7"/>
      <c r="N211" s="32">
        <v>0.2</v>
      </c>
      <c r="R211" s="7">
        <v>1373</v>
      </c>
    </row>
    <row r="212" spans="1:18" ht="30" customHeight="1" x14ac:dyDescent="0.35">
      <c r="A212" s="7" t="s">
        <v>76</v>
      </c>
      <c r="B212" s="35"/>
      <c r="C212" s="35"/>
      <c r="D212" s="108" t="s">
        <v>241</v>
      </c>
      <c r="E212" s="108"/>
      <c r="F212" s="108"/>
      <c r="G212" s="108"/>
      <c r="H212" s="108"/>
      <c r="I212" s="108"/>
      <c r="J212" s="108"/>
      <c r="K212" s="35"/>
    </row>
    <row r="213" spans="1:18" hidden="1" x14ac:dyDescent="0.35">
      <c r="A213" s="7" t="s">
        <v>58</v>
      </c>
    </row>
    <row r="214" spans="1:18" x14ac:dyDescent="0.35">
      <c r="A214" s="7">
        <v>9</v>
      </c>
      <c r="B214" s="26" t="s">
        <v>242</v>
      </c>
      <c r="C214" s="26"/>
      <c r="D214" s="109" t="s">
        <v>243</v>
      </c>
      <c r="E214" s="110"/>
      <c r="F214" s="110"/>
      <c r="G214" s="53" t="s">
        <v>16</v>
      </c>
      <c r="H214" s="34">
        <v>0</v>
      </c>
      <c r="I214" s="34"/>
      <c r="J214" s="30"/>
      <c r="K214" s="31">
        <f>IF(AND(H214= "",I214= ""), 0, ROUND(ROUND(J214, 2) * ROUND(IF(I214="",H214,I214),  3), 2))</f>
        <v>0</v>
      </c>
      <c r="L214" s="7"/>
      <c r="N214" s="32">
        <v>0.2</v>
      </c>
      <c r="R214" s="7">
        <v>1373</v>
      </c>
    </row>
    <row r="215" spans="1:18" ht="40" customHeight="1" x14ac:dyDescent="0.35">
      <c r="A215" s="7" t="s">
        <v>76</v>
      </c>
      <c r="B215" s="35"/>
      <c r="C215" s="35"/>
      <c r="D215" s="108" t="s">
        <v>244</v>
      </c>
      <c r="E215" s="108"/>
      <c r="F215" s="108"/>
      <c r="G215" s="108"/>
      <c r="H215" s="108"/>
      <c r="I215" s="108"/>
      <c r="J215" s="108"/>
      <c r="K215" s="35"/>
    </row>
    <row r="216" spans="1:18" hidden="1" x14ac:dyDescent="0.35">
      <c r="A216" s="7" t="s">
        <v>58</v>
      </c>
    </row>
    <row r="217" spans="1:18" x14ac:dyDescent="0.35">
      <c r="A217" s="7">
        <v>9</v>
      </c>
      <c r="B217" s="26" t="s">
        <v>245</v>
      </c>
      <c r="C217" s="26"/>
      <c r="D217" s="109" t="s">
        <v>246</v>
      </c>
      <c r="E217" s="110"/>
      <c r="F217" s="110"/>
      <c r="G217" s="53" t="s">
        <v>16</v>
      </c>
      <c r="H217" s="34">
        <v>0</v>
      </c>
      <c r="I217" s="34"/>
      <c r="J217" s="30"/>
      <c r="K217" s="31">
        <f>IF(AND(H217= "",I217= ""), 0, ROUND(ROUND(J217, 2) * ROUND(IF(I217="",H217,I217),  3), 2))</f>
        <v>0</v>
      </c>
      <c r="L217" s="7"/>
      <c r="N217" s="32">
        <v>0.2</v>
      </c>
      <c r="R217" s="7">
        <v>1373</v>
      </c>
    </row>
    <row r="218" spans="1:18" ht="30" customHeight="1" x14ac:dyDescent="0.35">
      <c r="A218" s="7" t="s">
        <v>76</v>
      </c>
      <c r="B218" s="35"/>
      <c r="C218" s="35"/>
      <c r="D218" s="108" t="s">
        <v>247</v>
      </c>
      <c r="E218" s="108"/>
      <c r="F218" s="108"/>
      <c r="G218" s="108"/>
      <c r="H218" s="108"/>
      <c r="I218" s="108"/>
      <c r="J218" s="108"/>
      <c r="K218" s="35"/>
    </row>
    <row r="219" spans="1:18" hidden="1" x14ac:dyDescent="0.35">
      <c r="A219" s="7" t="s">
        <v>58</v>
      </c>
    </row>
    <row r="220" spans="1:18" x14ac:dyDescent="0.35">
      <c r="A220" s="7">
        <v>9</v>
      </c>
      <c r="B220" s="26" t="s">
        <v>248</v>
      </c>
      <c r="C220" s="26"/>
      <c r="D220" s="109" t="s">
        <v>249</v>
      </c>
      <c r="E220" s="110"/>
      <c r="F220" s="110"/>
      <c r="G220" s="53" t="s">
        <v>16</v>
      </c>
      <c r="H220" s="34">
        <v>0</v>
      </c>
      <c r="I220" s="34"/>
      <c r="J220" s="30"/>
      <c r="K220" s="31">
        <f>IF(AND(H220= "",I220= ""), 0, ROUND(ROUND(J220, 2) * ROUND(IF(I220="",H220,I220),  3), 2))</f>
        <v>0</v>
      </c>
      <c r="L220" s="7"/>
      <c r="N220" s="32">
        <v>0.2</v>
      </c>
      <c r="R220" s="7">
        <v>1373</v>
      </c>
    </row>
    <row r="221" spans="1:18" ht="30" customHeight="1" x14ac:dyDescent="0.35">
      <c r="A221" s="7" t="s">
        <v>76</v>
      </c>
      <c r="B221" s="35"/>
      <c r="C221" s="35"/>
      <c r="D221" s="108" t="s">
        <v>250</v>
      </c>
      <c r="E221" s="108"/>
      <c r="F221" s="108"/>
      <c r="G221" s="108"/>
      <c r="H221" s="108"/>
      <c r="I221" s="108"/>
      <c r="J221" s="108"/>
      <c r="K221" s="35"/>
    </row>
    <row r="222" spans="1:18" hidden="1" x14ac:dyDescent="0.35">
      <c r="A222" s="7" t="s">
        <v>58</v>
      </c>
    </row>
    <row r="223" spans="1:18" x14ac:dyDescent="0.35">
      <c r="A223" s="7">
        <v>9</v>
      </c>
      <c r="B223" s="26" t="s">
        <v>251</v>
      </c>
      <c r="C223" s="26"/>
      <c r="D223" s="109" t="s">
        <v>252</v>
      </c>
      <c r="E223" s="110"/>
      <c r="F223" s="110"/>
      <c r="G223" s="53" t="s">
        <v>16</v>
      </c>
      <c r="H223" s="34">
        <v>0</v>
      </c>
      <c r="I223" s="34"/>
      <c r="J223" s="30"/>
      <c r="K223" s="31">
        <f>IF(AND(H223= "",I223= ""), 0, ROUND(ROUND(J223, 2) * ROUND(IF(I223="",H223,I223),  3), 2))</f>
        <v>0</v>
      </c>
      <c r="L223" s="7"/>
      <c r="N223" s="32">
        <v>0.2</v>
      </c>
      <c r="R223" s="7">
        <v>1373</v>
      </c>
    </row>
    <row r="224" spans="1:18" ht="40" customHeight="1" x14ac:dyDescent="0.35">
      <c r="A224" s="7" t="s">
        <v>76</v>
      </c>
      <c r="B224" s="35"/>
      <c r="C224" s="35"/>
      <c r="D224" s="108" t="s">
        <v>253</v>
      </c>
      <c r="E224" s="108"/>
      <c r="F224" s="108"/>
      <c r="G224" s="108"/>
      <c r="H224" s="108"/>
      <c r="I224" s="108"/>
      <c r="J224" s="108"/>
      <c r="K224" s="35"/>
    </row>
    <row r="225" spans="1:18" hidden="1" x14ac:dyDescent="0.35">
      <c r="A225" s="7" t="s">
        <v>58</v>
      </c>
    </row>
    <row r="226" spans="1:18" x14ac:dyDescent="0.35">
      <c r="A226" s="7">
        <v>9</v>
      </c>
      <c r="B226" s="26" t="s">
        <v>254</v>
      </c>
      <c r="C226" s="26"/>
      <c r="D226" s="109" t="s">
        <v>255</v>
      </c>
      <c r="E226" s="110"/>
      <c r="F226" s="110"/>
      <c r="G226" s="53" t="s">
        <v>16</v>
      </c>
      <c r="H226" s="34">
        <v>0</v>
      </c>
      <c r="I226" s="34"/>
      <c r="J226" s="30"/>
      <c r="K226" s="31">
        <f>IF(AND(H226= "",I226= ""), 0, ROUND(ROUND(J226, 2) * ROUND(IF(I226="",H226,I226),  3), 2))</f>
        <v>0</v>
      </c>
      <c r="L226" s="7"/>
      <c r="N226" s="32">
        <v>0.2</v>
      </c>
      <c r="R226" s="7">
        <v>1373</v>
      </c>
    </row>
    <row r="227" spans="1:18" ht="30" customHeight="1" x14ac:dyDescent="0.35">
      <c r="A227" s="7" t="s">
        <v>76</v>
      </c>
      <c r="B227" s="35"/>
      <c r="C227" s="35"/>
      <c r="D227" s="108" t="s">
        <v>256</v>
      </c>
      <c r="E227" s="108"/>
      <c r="F227" s="108"/>
      <c r="G227" s="108"/>
      <c r="H227" s="108"/>
      <c r="I227" s="108"/>
      <c r="J227" s="108"/>
      <c r="K227" s="35"/>
    </row>
    <row r="228" spans="1:18" hidden="1" x14ac:dyDescent="0.35">
      <c r="A228" s="7" t="s">
        <v>58</v>
      </c>
    </row>
    <row r="229" spans="1:18" ht="16" x14ac:dyDescent="0.35">
      <c r="A229" s="7">
        <v>9</v>
      </c>
      <c r="B229" s="26" t="s">
        <v>257</v>
      </c>
      <c r="C229" s="26"/>
      <c r="D229" s="109" t="s">
        <v>258</v>
      </c>
      <c r="E229" s="110"/>
      <c r="F229" s="110"/>
      <c r="G229" s="53" t="s">
        <v>16</v>
      </c>
      <c r="H229" s="34">
        <v>0</v>
      </c>
      <c r="I229" s="34"/>
      <c r="J229" s="30"/>
      <c r="K229" s="31">
        <f>IF(AND(H229= "",I229= ""), 0, ROUND(ROUND(J229, 2) * ROUND(IF(I229="",H229,I229),  3), 2))</f>
        <v>0</v>
      </c>
      <c r="L229" s="7"/>
      <c r="N229" s="32">
        <v>0.2</v>
      </c>
      <c r="R229" s="7">
        <v>1373</v>
      </c>
    </row>
    <row r="230" spans="1:18" ht="30" customHeight="1" x14ac:dyDescent="0.35">
      <c r="A230" s="7" t="s">
        <v>76</v>
      </c>
      <c r="B230" s="35"/>
      <c r="C230" s="35"/>
      <c r="D230" s="108" t="s">
        <v>259</v>
      </c>
      <c r="E230" s="108"/>
      <c r="F230" s="108"/>
      <c r="G230" s="108"/>
      <c r="H230" s="108"/>
      <c r="I230" s="108"/>
      <c r="J230" s="108"/>
      <c r="K230" s="35"/>
    </row>
    <row r="231" spans="1:18" hidden="1" x14ac:dyDescent="0.35">
      <c r="A231" s="7" t="s">
        <v>58</v>
      </c>
    </row>
    <row r="232" spans="1:18" ht="16" x14ac:dyDescent="0.35">
      <c r="A232" s="7">
        <v>9</v>
      </c>
      <c r="B232" s="26" t="s">
        <v>260</v>
      </c>
      <c r="C232" s="26"/>
      <c r="D232" s="109" t="s">
        <v>261</v>
      </c>
      <c r="E232" s="110"/>
      <c r="F232" s="110"/>
      <c r="G232" s="53" t="s">
        <v>16</v>
      </c>
      <c r="H232" s="34">
        <v>0</v>
      </c>
      <c r="I232" s="34"/>
      <c r="J232" s="30"/>
      <c r="K232" s="31">
        <f>IF(AND(H232= "",I232= ""), 0, ROUND(ROUND(J232, 2) * ROUND(IF(I232="",H232,I232),  3), 2))</f>
        <v>0</v>
      </c>
      <c r="L232" s="7"/>
      <c r="N232" s="32">
        <v>0.2</v>
      </c>
      <c r="R232" s="7">
        <v>1373</v>
      </c>
    </row>
    <row r="233" spans="1:18" ht="30" customHeight="1" x14ac:dyDescent="0.35">
      <c r="A233" s="7" t="s">
        <v>76</v>
      </c>
      <c r="B233" s="35"/>
      <c r="C233" s="35"/>
      <c r="D233" s="108" t="s">
        <v>262</v>
      </c>
      <c r="E233" s="108"/>
      <c r="F233" s="108"/>
      <c r="G233" s="108"/>
      <c r="H233" s="108"/>
      <c r="I233" s="108"/>
      <c r="J233" s="108"/>
      <c r="K233" s="35"/>
    </row>
    <row r="234" spans="1:18" hidden="1" x14ac:dyDescent="0.35">
      <c r="A234" s="7" t="s">
        <v>58</v>
      </c>
    </row>
    <row r="235" spans="1:18" ht="16" x14ac:dyDescent="0.35">
      <c r="A235" s="7">
        <v>9</v>
      </c>
      <c r="B235" s="26" t="s">
        <v>263</v>
      </c>
      <c r="C235" s="26"/>
      <c r="D235" s="109" t="s">
        <v>264</v>
      </c>
      <c r="E235" s="110"/>
      <c r="F235" s="110"/>
      <c r="G235" s="53" t="s">
        <v>16</v>
      </c>
      <c r="H235" s="34">
        <v>0</v>
      </c>
      <c r="I235" s="34"/>
      <c r="J235" s="30"/>
      <c r="K235" s="31">
        <f>IF(AND(H235= "",I235= ""), 0, ROUND(ROUND(J235, 2) * ROUND(IF(I235="",H235,I235),  3), 2))</f>
        <v>0</v>
      </c>
      <c r="L235" s="7"/>
      <c r="N235" s="32">
        <v>0.2</v>
      </c>
      <c r="R235" s="7">
        <v>1373</v>
      </c>
    </row>
    <row r="236" spans="1:18" ht="30" customHeight="1" x14ac:dyDescent="0.35">
      <c r="A236" s="7" t="s">
        <v>76</v>
      </c>
      <c r="B236" s="35"/>
      <c r="C236" s="35"/>
      <c r="D236" s="108" t="s">
        <v>265</v>
      </c>
      <c r="E236" s="108"/>
      <c r="F236" s="108"/>
      <c r="G236" s="108"/>
      <c r="H236" s="108"/>
      <c r="I236" s="108"/>
      <c r="J236" s="108"/>
      <c r="K236" s="35"/>
    </row>
    <row r="237" spans="1:18" hidden="1" x14ac:dyDescent="0.35">
      <c r="A237" s="7" t="s">
        <v>58</v>
      </c>
    </row>
    <row r="238" spans="1:18" ht="16" x14ac:dyDescent="0.35">
      <c r="A238" s="7">
        <v>9</v>
      </c>
      <c r="B238" s="26" t="s">
        <v>266</v>
      </c>
      <c r="C238" s="26"/>
      <c r="D238" s="109" t="s">
        <v>267</v>
      </c>
      <c r="E238" s="110"/>
      <c r="F238" s="110"/>
      <c r="G238" s="53" t="s">
        <v>16</v>
      </c>
      <c r="H238" s="34">
        <v>0</v>
      </c>
      <c r="I238" s="34"/>
      <c r="J238" s="30"/>
      <c r="K238" s="31">
        <f>IF(AND(H238= "",I238= ""), 0, ROUND(ROUND(J238, 2) * ROUND(IF(I238="",H238,I238),  3), 2))</f>
        <v>0</v>
      </c>
      <c r="L238" s="7"/>
      <c r="N238" s="32">
        <v>0.2</v>
      </c>
      <c r="R238" s="7">
        <v>1373</v>
      </c>
    </row>
    <row r="239" spans="1:18" ht="30" customHeight="1" x14ac:dyDescent="0.35">
      <c r="A239" s="7" t="s">
        <v>76</v>
      </c>
      <c r="B239" s="35"/>
      <c r="C239" s="35"/>
      <c r="D239" s="108" t="s">
        <v>268</v>
      </c>
      <c r="E239" s="108"/>
      <c r="F239" s="108"/>
      <c r="G239" s="108"/>
      <c r="H239" s="108"/>
      <c r="I239" s="108"/>
      <c r="J239" s="108"/>
      <c r="K239" s="35"/>
    </row>
    <row r="240" spans="1:18" hidden="1" x14ac:dyDescent="0.35">
      <c r="A240" s="7" t="s">
        <v>58</v>
      </c>
    </row>
    <row r="241" spans="1:18" ht="16" x14ac:dyDescent="0.35">
      <c r="A241" s="7">
        <v>9</v>
      </c>
      <c r="B241" s="26" t="s">
        <v>269</v>
      </c>
      <c r="C241" s="26"/>
      <c r="D241" s="109" t="s">
        <v>270</v>
      </c>
      <c r="E241" s="110"/>
      <c r="F241" s="110"/>
      <c r="G241" s="53" t="s">
        <v>16</v>
      </c>
      <c r="H241" s="34">
        <v>0</v>
      </c>
      <c r="I241" s="34"/>
      <c r="J241" s="30"/>
      <c r="K241" s="31">
        <f>IF(AND(H241= "",I241= ""), 0, ROUND(ROUND(J241, 2) * ROUND(IF(I241="",H241,I241),  3), 2))</f>
        <v>0</v>
      </c>
      <c r="L241" s="7"/>
      <c r="N241" s="32">
        <v>0.2</v>
      </c>
      <c r="R241" s="7">
        <v>1373</v>
      </c>
    </row>
    <row r="242" spans="1:18" ht="30" customHeight="1" x14ac:dyDescent="0.35">
      <c r="A242" s="7" t="s">
        <v>76</v>
      </c>
      <c r="B242" s="35"/>
      <c r="C242" s="35"/>
      <c r="D242" s="108" t="s">
        <v>271</v>
      </c>
      <c r="E242" s="108"/>
      <c r="F242" s="108"/>
      <c r="G242" s="108"/>
      <c r="H242" s="108"/>
      <c r="I242" s="108"/>
      <c r="J242" s="108"/>
      <c r="K242" s="35"/>
    </row>
    <row r="243" spans="1:18" hidden="1" x14ac:dyDescent="0.35">
      <c r="A243" s="7" t="s">
        <v>58</v>
      </c>
    </row>
    <row r="244" spans="1:18" hidden="1" x14ac:dyDescent="0.35">
      <c r="A244" s="7" t="s">
        <v>55</v>
      </c>
    </row>
    <row r="245" spans="1:18" hidden="1" x14ac:dyDescent="0.35">
      <c r="A245" s="7" t="s">
        <v>98</v>
      </c>
    </row>
    <row r="246" spans="1:18" x14ac:dyDescent="0.35">
      <c r="A246" s="7" t="s">
        <v>44</v>
      </c>
      <c r="B246" s="27"/>
      <c r="C246" s="27"/>
      <c r="D246" s="111"/>
      <c r="E246" s="111"/>
      <c r="F246" s="111"/>
      <c r="K246" s="27"/>
    </row>
    <row r="247" spans="1:18" x14ac:dyDescent="0.35">
      <c r="B247" s="27"/>
      <c r="C247" s="27"/>
      <c r="D247" s="114" t="s">
        <v>46</v>
      </c>
      <c r="E247" s="115"/>
      <c r="F247" s="115"/>
      <c r="G247" s="112"/>
      <c r="H247" s="112"/>
      <c r="I247" s="112"/>
      <c r="J247" s="112"/>
      <c r="K247" s="113"/>
    </row>
    <row r="248" spans="1:18" x14ac:dyDescent="0.35">
      <c r="B248" s="27"/>
      <c r="C248" s="27"/>
      <c r="D248" s="98"/>
      <c r="E248" s="59"/>
      <c r="F248" s="59"/>
      <c r="G248" s="59"/>
      <c r="H248" s="59"/>
      <c r="I248" s="59"/>
      <c r="J248" s="59"/>
      <c r="K248" s="97"/>
    </row>
    <row r="249" spans="1:18" x14ac:dyDescent="0.35">
      <c r="B249" s="27"/>
      <c r="C249" s="27"/>
      <c r="D249" s="101" t="s">
        <v>272</v>
      </c>
      <c r="E249" s="102"/>
      <c r="F249" s="102"/>
      <c r="G249" s="99">
        <f>SUMIF(L10:L246, IF(L9="","",L9), K10:K246)</f>
        <v>0</v>
      </c>
      <c r="H249" s="99"/>
      <c r="I249" s="99"/>
      <c r="J249" s="99"/>
      <c r="K249" s="100"/>
    </row>
    <row r="250" spans="1:18" x14ac:dyDescent="0.35">
      <c r="B250" s="27"/>
      <c r="C250" s="27"/>
      <c r="D250" s="101" t="s">
        <v>273</v>
      </c>
      <c r="E250" s="102"/>
      <c r="F250" s="102"/>
      <c r="G250" s="99">
        <f>ROUND(SUMIF(L10:L246, IF(L9="","",L9), K10:K246) * 0.2, 2)</f>
        <v>0</v>
      </c>
      <c r="H250" s="99"/>
      <c r="I250" s="99"/>
      <c r="J250" s="99"/>
      <c r="K250" s="100"/>
    </row>
    <row r="251" spans="1:18" x14ac:dyDescent="0.35">
      <c r="B251" s="27"/>
      <c r="C251" s="27"/>
      <c r="D251" s="105" t="s">
        <v>274</v>
      </c>
      <c r="E251" s="106"/>
      <c r="F251" s="106"/>
      <c r="G251" s="103">
        <f>SUM(G249:G250)</f>
        <v>0</v>
      </c>
      <c r="H251" s="103"/>
      <c r="I251" s="103"/>
      <c r="J251" s="103"/>
      <c r="K251" s="104"/>
    </row>
    <row r="252" spans="1:18" ht="31" customHeight="1" x14ac:dyDescent="0.35">
      <c r="B252" s="3"/>
      <c r="C252" s="3"/>
      <c r="D252" s="107" t="s">
        <v>275</v>
      </c>
      <c r="E252" s="107"/>
      <c r="F252" s="107"/>
      <c r="G252" s="107"/>
      <c r="H252" s="107"/>
      <c r="I252" s="107"/>
      <c r="J252" s="107"/>
      <c r="K252" s="107"/>
    </row>
    <row r="254" spans="1:18" x14ac:dyDescent="0.35">
      <c r="D254" s="93" t="s">
        <v>276</v>
      </c>
      <c r="E254" s="93"/>
      <c r="F254" s="93"/>
      <c r="G254" s="93"/>
      <c r="H254" s="93"/>
      <c r="I254" s="93"/>
      <c r="J254" s="93"/>
      <c r="K254" s="93"/>
    </row>
    <row r="255" spans="1:18" x14ac:dyDescent="0.35">
      <c r="D255" s="95" t="s">
        <v>277</v>
      </c>
      <c r="E255" s="96"/>
      <c r="F255" s="96"/>
      <c r="G255" s="94">
        <f>SUMIF(L16:L241, "", K16:K241)</f>
        <v>0</v>
      </c>
      <c r="H255" s="94"/>
      <c r="I255" s="94"/>
      <c r="J255" s="94"/>
      <c r="K255" s="94"/>
    </row>
    <row r="256" spans="1:18" x14ac:dyDescent="0.35">
      <c r="D256" s="78" t="s">
        <v>278</v>
      </c>
      <c r="E256" s="70"/>
      <c r="F256" s="70"/>
      <c r="G256" s="76">
        <f>SUMIF(L16:L54, "", K16:K54)</f>
        <v>0</v>
      </c>
      <c r="H256" s="77"/>
      <c r="I256" s="77"/>
      <c r="J256" s="77"/>
      <c r="K256" s="77"/>
    </row>
    <row r="257" spans="1:11" x14ac:dyDescent="0.35">
      <c r="D257" s="78" t="s">
        <v>279</v>
      </c>
      <c r="E257" s="70"/>
      <c r="F257" s="70"/>
      <c r="G257" s="76">
        <f>0</f>
        <v>0</v>
      </c>
      <c r="H257" s="77"/>
      <c r="I257" s="77"/>
      <c r="J257" s="77"/>
      <c r="K257" s="77"/>
    </row>
    <row r="258" spans="1:11" x14ac:dyDescent="0.35">
      <c r="D258" s="78" t="s">
        <v>280</v>
      </c>
      <c r="E258" s="70"/>
      <c r="F258" s="70"/>
      <c r="G258" s="76">
        <f>SUMIF(L70:L83, "", K70:K83)</f>
        <v>0</v>
      </c>
      <c r="H258" s="77"/>
      <c r="I258" s="77"/>
      <c r="J258" s="77"/>
      <c r="K258" s="77"/>
    </row>
    <row r="259" spans="1:11" x14ac:dyDescent="0.35">
      <c r="D259" s="78" t="s">
        <v>281</v>
      </c>
      <c r="E259" s="70"/>
      <c r="F259" s="70"/>
      <c r="G259" s="76">
        <f>SUMIF(L97:L241, "", K97:K241)</f>
        <v>0</v>
      </c>
      <c r="H259" s="77"/>
      <c r="I259" s="77"/>
      <c r="J259" s="77"/>
      <c r="K259" s="77"/>
    </row>
    <row r="260" spans="1:11" x14ac:dyDescent="0.35">
      <c r="D260" s="79" t="s">
        <v>282</v>
      </c>
      <c r="E260" s="80"/>
      <c r="F260" s="80"/>
      <c r="G260" s="38"/>
      <c r="H260" s="38"/>
      <c r="I260" s="38"/>
      <c r="J260" s="38"/>
      <c r="K260" s="39"/>
    </row>
    <row r="261" spans="1:11" x14ac:dyDescent="0.35">
      <c r="D261" s="81"/>
      <c r="E261" s="82"/>
      <c r="F261" s="82"/>
      <c r="G261" s="82"/>
      <c r="H261" s="82"/>
      <c r="I261" s="82"/>
      <c r="J261" s="82"/>
      <c r="K261" s="83"/>
    </row>
    <row r="262" spans="1:11" x14ac:dyDescent="0.35">
      <c r="A262" s="36"/>
      <c r="D262" s="84" t="s">
        <v>272</v>
      </c>
      <c r="E262" s="59"/>
      <c r="F262" s="59"/>
      <c r="G262" s="85">
        <f>SUMIF(L5:L252, IF(L4="","",L4), K5:K252)</f>
        <v>0</v>
      </c>
      <c r="H262" s="86"/>
      <c r="I262" s="86"/>
      <c r="J262" s="86"/>
      <c r="K262" s="87"/>
    </row>
    <row r="263" spans="1:11" x14ac:dyDescent="0.35">
      <c r="A263" s="36"/>
      <c r="D263" s="84" t="s">
        <v>273</v>
      </c>
      <c r="E263" s="59"/>
      <c r="F263" s="59"/>
      <c r="G263" s="85">
        <f>ROUND(SUMIF(L5:L252, IF(L4="","",L4), K5:K252) * 0.2, 2)</f>
        <v>0</v>
      </c>
      <c r="H263" s="86"/>
      <c r="I263" s="86"/>
      <c r="J263" s="86"/>
      <c r="K263" s="87"/>
    </row>
    <row r="264" spans="1:11" x14ac:dyDescent="0.35">
      <c r="D264" s="88" t="s">
        <v>274</v>
      </c>
      <c r="E264" s="89"/>
      <c r="F264" s="89"/>
      <c r="G264" s="90">
        <f>SUM(G262:G263)</f>
        <v>0</v>
      </c>
      <c r="H264" s="91"/>
      <c r="I264" s="91"/>
      <c r="J264" s="91"/>
      <c r="K264" s="92"/>
    </row>
    <row r="265" spans="1:11" x14ac:dyDescent="0.35">
      <c r="D265" s="70"/>
      <c r="E265" s="59"/>
      <c r="F265" s="59"/>
      <c r="G265" s="59"/>
      <c r="H265" s="59"/>
      <c r="I265" s="59"/>
      <c r="J265" s="59"/>
      <c r="K265" s="59"/>
    </row>
    <row r="266" spans="1:11" x14ac:dyDescent="0.35">
      <c r="D266" s="71" t="s">
        <v>283</v>
      </c>
      <c r="E266" s="71"/>
      <c r="F266" s="71"/>
      <c r="G266" s="71"/>
      <c r="H266" s="71"/>
      <c r="I266" s="71"/>
      <c r="J266" s="71"/>
      <c r="K266" s="71"/>
    </row>
    <row r="267" spans="1:11" x14ac:dyDescent="0.35">
      <c r="D267" s="72" t="str">
        <f>IF(Paramètres!AA2&lt;&gt;"",Paramètres!AA2,"")</f>
        <v xml:space="preserve">Zéro euro </v>
      </c>
      <c r="E267" s="72"/>
      <c r="F267" s="72"/>
      <c r="G267" s="72"/>
      <c r="H267" s="72"/>
      <c r="I267" s="72"/>
      <c r="J267" s="72"/>
      <c r="K267" s="72"/>
    </row>
    <row r="268" spans="1:11" x14ac:dyDescent="0.35">
      <c r="D268" s="72"/>
      <c r="E268" s="72"/>
      <c r="F268" s="72"/>
      <c r="G268" s="72"/>
      <c r="H268" s="72"/>
      <c r="I268" s="72"/>
      <c r="J268" s="72"/>
      <c r="K268" s="72"/>
    </row>
    <row r="269" spans="1:11" ht="56.75" customHeight="1" x14ac:dyDescent="0.35">
      <c r="G269" s="73" t="s">
        <v>284</v>
      </c>
      <c r="H269" s="73"/>
      <c r="I269" s="73"/>
      <c r="J269" s="73"/>
      <c r="K269" s="73"/>
    </row>
    <row r="271" spans="1:11" x14ac:dyDescent="0.35">
      <c r="D271" s="59"/>
      <c r="E271" s="59"/>
      <c r="G271" s="74" t="s">
        <v>285</v>
      </c>
      <c r="H271" s="74"/>
      <c r="I271" s="74"/>
      <c r="J271" s="74"/>
      <c r="K271" s="74"/>
    </row>
    <row r="272" spans="1:11" ht="85" customHeight="1" x14ac:dyDescent="0.35">
      <c r="D272" s="59"/>
      <c r="E272" s="59"/>
      <c r="G272" s="74"/>
      <c r="H272" s="74"/>
      <c r="I272" s="74"/>
      <c r="J272" s="74"/>
      <c r="K272" s="74"/>
    </row>
    <row r="273" spans="4:11" x14ac:dyDescent="0.35">
      <c r="D273" s="75"/>
      <c r="E273" s="75"/>
      <c r="F273" s="75"/>
      <c r="G273" s="75"/>
      <c r="H273" s="75"/>
      <c r="I273" s="75"/>
      <c r="J273" s="75"/>
      <c r="K273" s="75"/>
    </row>
  </sheetData>
  <sheetProtection selectLockedCells="1"/>
  <mergeCells count="163">
    <mergeCell ref="D3:F3"/>
    <mergeCell ref="D4:F4"/>
    <mergeCell ref="D9:F9"/>
    <mergeCell ref="D10:F10"/>
    <mergeCell ref="D12:F12"/>
    <mergeCell ref="D13:F13"/>
    <mergeCell ref="D16:F16"/>
    <mergeCell ref="D19:F19"/>
    <mergeCell ref="D21:F21"/>
    <mergeCell ref="D23:F23"/>
    <mergeCell ref="D26:F26"/>
    <mergeCell ref="D27:F27"/>
    <mergeCell ref="D29:F29"/>
    <mergeCell ref="D30:J30"/>
    <mergeCell ref="D33:F33"/>
    <mergeCell ref="D35:F35"/>
    <mergeCell ref="D36:J36"/>
    <mergeCell ref="D40:F40"/>
    <mergeCell ref="D42:F42"/>
    <mergeCell ref="D44:F44"/>
    <mergeCell ref="D47:F47"/>
    <mergeCell ref="D50:F50"/>
    <mergeCell ref="D52:F52"/>
    <mergeCell ref="D54:F54"/>
    <mergeCell ref="D60:F60"/>
    <mergeCell ref="D62:F62"/>
    <mergeCell ref="D66:F66"/>
    <mergeCell ref="D68:F68"/>
    <mergeCell ref="D70:F70"/>
    <mergeCell ref="D72:F72"/>
    <mergeCell ref="D74:F74"/>
    <mergeCell ref="D76:F76"/>
    <mergeCell ref="D78:F78"/>
    <mergeCell ref="D81:F81"/>
    <mergeCell ref="D83:F83"/>
    <mergeCell ref="D87:F87"/>
    <mergeCell ref="D89:F89"/>
    <mergeCell ref="D90:F90"/>
    <mergeCell ref="D97:F97"/>
    <mergeCell ref="D99:F99"/>
    <mergeCell ref="D101:F101"/>
    <mergeCell ref="D103:F103"/>
    <mergeCell ref="D104:J104"/>
    <mergeCell ref="D106:F106"/>
    <mergeCell ref="D108:F108"/>
    <mergeCell ref="D110:F110"/>
    <mergeCell ref="D112:F112"/>
    <mergeCell ref="D113:J113"/>
    <mergeCell ref="D115:F115"/>
    <mergeCell ref="D117:F117"/>
    <mergeCell ref="D119:F119"/>
    <mergeCell ref="D121:F121"/>
    <mergeCell ref="D122:J122"/>
    <mergeCell ref="D124:F124"/>
    <mergeCell ref="D126:F126"/>
    <mergeCell ref="D128:F128"/>
    <mergeCell ref="D130:F130"/>
    <mergeCell ref="D131:J131"/>
    <mergeCell ref="D133:F133"/>
    <mergeCell ref="D135:F135"/>
    <mergeCell ref="D137:F137"/>
    <mergeCell ref="D139:F139"/>
    <mergeCell ref="D140:J140"/>
    <mergeCell ref="D143:F143"/>
    <mergeCell ref="D145:F145"/>
    <mergeCell ref="D146:J146"/>
    <mergeCell ref="D148:F148"/>
    <mergeCell ref="D149:J149"/>
    <mergeCell ref="D152:F152"/>
    <mergeCell ref="D154:F154"/>
    <mergeCell ref="D156:F156"/>
    <mergeCell ref="D157:J157"/>
    <mergeCell ref="D159:F159"/>
    <mergeCell ref="D161:F161"/>
    <mergeCell ref="D162:J162"/>
    <mergeCell ref="D164:F164"/>
    <mergeCell ref="D166:F166"/>
    <mergeCell ref="D167:J167"/>
    <mergeCell ref="D170:F170"/>
    <mergeCell ref="D172:F172"/>
    <mergeCell ref="D174:F174"/>
    <mergeCell ref="D175:J175"/>
    <mergeCell ref="D177:F177"/>
    <mergeCell ref="D179:F179"/>
    <mergeCell ref="D180:J180"/>
    <mergeCell ref="D182:F182"/>
    <mergeCell ref="D183:J183"/>
    <mergeCell ref="D185:F185"/>
    <mergeCell ref="D186:J186"/>
    <mergeCell ref="D189:F189"/>
    <mergeCell ref="D190:F190"/>
    <mergeCell ref="D191:J191"/>
    <mergeCell ref="D193:F193"/>
    <mergeCell ref="D194:J194"/>
    <mergeCell ref="D196:F196"/>
    <mergeCell ref="D200:F200"/>
    <mergeCell ref="D202:F202"/>
    <mergeCell ref="D203:J203"/>
    <mergeCell ref="D205:F205"/>
    <mergeCell ref="D206:J206"/>
    <mergeCell ref="D208:F208"/>
    <mergeCell ref="D209:J209"/>
    <mergeCell ref="D211:F211"/>
    <mergeCell ref="D212:J212"/>
    <mergeCell ref="D214:F214"/>
    <mergeCell ref="D215:J215"/>
    <mergeCell ref="D217:F217"/>
    <mergeCell ref="D218:J218"/>
    <mergeCell ref="D220:F220"/>
    <mergeCell ref="D221:J221"/>
    <mergeCell ref="D223:F223"/>
    <mergeCell ref="D224:J224"/>
    <mergeCell ref="D226:F226"/>
    <mergeCell ref="D227:J227"/>
    <mergeCell ref="D229:F229"/>
    <mergeCell ref="D230:J230"/>
    <mergeCell ref="D232:F232"/>
    <mergeCell ref="D233:J233"/>
    <mergeCell ref="D235:F235"/>
    <mergeCell ref="D236:J236"/>
    <mergeCell ref="D238:F238"/>
    <mergeCell ref="D239:J239"/>
    <mergeCell ref="D241:F241"/>
    <mergeCell ref="D242:J242"/>
    <mergeCell ref="D246:F246"/>
    <mergeCell ref="G247:K247"/>
    <mergeCell ref="D247:F247"/>
    <mergeCell ref="G248:K248"/>
    <mergeCell ref="D248:F248"/>
    <mergeCell ref="G249:K249"/>
    <mergeCell ref="D249:F249"/>
    <mergeCell ref="G250:K250"/>
    <mergeCell ref="D250:F250"/>
    <mergeCell ref="G251:K251"/>
    <mergeCell ref="D251:F251"/>
    <mergeCell ref="D252:K252"/>
    <mergeCell ref="D254:K254"/>
    <mergeCell ref="G255:K255"/>
    <mergeCell ref="D255:F255"/>
    <mergeCell ref="G256:K256"/>
    <mergeCell ref="D256:F256"/>
    <mergeCell ref="G257:K257"/>
    <mergeCell ref="D257:F257"/>
    <mergeCell ref="G258:K258"/>
    <mergeCell ref="D258:F258"/>
    <mergeCell ref="D265:K265"/>
    <mergeCell ref="D266:K266"/>
    <mergeCell ref="D267:K267"/>
    <mergeCell ref="D268:K268"/>
    <mergeCell ref="G269:K269"/>
    <mergeCell ref="D271:E272"/>
    <mergeCell ref="G271:K272"/>
    <mergeCell ref="D273:K273"/>
    <mergeCell ref="G259:K259"/>
    <mergeCell ref="D259:F259"/>
    <mergeCell ref="D260:F260"/>
    <mergeCell ref="D261:K261"/>
    <mergeCell ref="D262:F262"/>
    <mergeCell ref="G262:K262"/>
    <mergeCell ref="D263:F263"/>
    <mergeCell ref="G263:K263"/>
    <mergeCell ref="D264:F264"/>
    <mergeCell ref="G264:K264"/>
  </mergeCells>
  <pageMargins left="0.55118110236219997" right="0.55118110236219997" top="0.55118110236219997" bottom="0.55118110236219997" header="0.23622047244093999" footer="0.23622047244093999"/>
  <pageSetup paperSize="9" fitToHeight="0" orientation="portrait"/>
  <headerFooter>
    <oddHeader>&amp;LRÉNOVATION CAF LOIRE ATLANTIQUE
22 rue de Malville - 44937 NANTES CEDEX 9&amp;RDPGF - Lot n°1 TRAVAUX DE DEMOLITION 
DCE - Edition du 31/10/2025</oddHeader>
    <oddFooter>&amp;CEdition du 31/10/2025&amp;RPage &amp;P/&amp;N</oddFooter>
  </headerFooter>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8.7265625" defaultRowHeight="12.75" customHeight="1" x14ac:dyDescent="0.35"/>
  <cols>
    <col min="1" max="1" width="11.453125" customWidth="1"/>
    <col min="2" max="2" width="35" customWidth="1"/>
    <col min="3" max="10" width="11.453125" customWidth="1"/>
  </cols>
  <sheetData>
    <row r="1" spans="1:27" ht="12.75" customHeight="1" x14ac:dyDescent="0.35">
      <c r="B1" s="37" t="s">
        <v>286</v>
      </c>
      <c r="AA1" s="7">
        <f>IF(DPGF!G264&lt;&gt;"",DPGF!G264,"0")</f>
        <v>0</v>
      </c>
    </row>
    <row r="2" spans="1:27" ht="12.75" customHeight="1" x14ac:dyDescent="0.35">
      <c r="AA2" s="7" t="str">
        <f>UPPER(MID(AA98,1,1))&amp;MID(AA98,2,168)</f>
        <v xml:space="preserve">Zéro euro </v>
      </c>
    </row>
    <row r="3" spans="1:27" ht="25.5" customHeight="1" x14ac:dyDescent="0.35">
      <c r="A3" s="41" t="s">
        <v>287</v>
      </c>
      <c r="B3" s="40" t="s">
        <v>288</v>
      </c>
      <c r="C3" s="124" t="s">
        <v>313</v>
      </c>
      <c r="D3" s="124"/>
      <c r="E3" s="124"/>
      <c r="F3" s="124"/>
      <c r="G3" s="124"/>
      <c r="H3" s="124"/>
      <c r="I3" s="124"/>
      <c r="J3" s="124"/>
      <c r="AA3" s="7">
        <f>INT(AA1/1000000)</f>
        <v>0</v>
      </c>
    </row>
    <row r="4" spans="1:27" ht="12.75" customHeight="1" x14ac:dyDescent="0.35">
      <c r="AA4" s="7">
        <f>INT((AA1-AA3*1000000)/1000)</f>
        <v>0</v>
      </c>
    </row>
    <row r="5" spans="1:27" ht="25.5" customHeight="1" x14ac:dyDescent="0.35">
      <c r="A5" s="41" t="s">
        <v>289</v>
      </c>
      <c r="B5" s="40" t="s">
        <v>290</v>
      </c>
      <c r="C5" s="124" t="s">
        <v>314</v>
      </c>
      <c r="D5" s="124"/>
      <c r="E5" s="124"/>
      <c r="F5" s="124"/>
      <c r="G5" s="124"/>
      <c r="H5" s="124"/>
      <c r="I5" s="124"/>
      <c r="J5" s="124"/>
      <c r="AA5" s="7">
        <f>INT(AA1-AA3*1000000-AA4*1000)</f>
        <v>0</v>
      </c>
    </row>
    <row r="6" spans="1:27" ht="12.75" customHeight="1" x14ac:dyDescent="0.35">
      <c r="AA6" s="7">
        <f>ROUND(AA1-AA3*1000000-AA4*1000-AA5,2)*100</f>
        <v>0</v>
      </c>
    </row>
    <row r="7" spans="1:27" ht="12.75" customHeight="1" x14ac:dyDescent="0.35">
      <c r="A7" s="41" t="s">
        <v>299</v>
      </c>
      <c r="B7" s="40" t="s">
        <v>300</v>
      </c>
      <c r="C7" s="42"/>
      <c r="AA7" s="7">
        <f>AA3-AA12*100</f>
        <v>0</v>
      </c>
    </row>
    <row r="8" spans="1:27" ht="12.75" customHeight="1" x14ac:dyDescent="0.35">
      <c r="AA8" s="7">
        <f>0</f>
        <v>0</v>
      </c>
    </row>
    <row r="9" spans="1:27" ht="12.75" customHeight="1" x14ac:dyDescent="0.35">
      <c r="A9" s="41" t="s">
        <v>301</v>
      </c>
      <c r="B9" s="40" t="s">
        <v>302</v>
      </c>
      <c r="C9" s="42" t="s">
        <v>42</v>
      </c>
      <c r="AA9" s="7">
        <f>AA4-AA15*100</f>
        <v>0</v>
      </c>
    </row>
    <row r="10" spans="1:27" ht="12.75" customHeight="1" x14ac:dyDescent="0.35">
      <c r="AA10" s="7">
        <f>ROUND(AA5-AA18*100,0)</f>
        <v>0</v>
      </c>
    </row>
    <row r="11" spans="1:27" ht="25.5" customHeight="1" x14ac:dyDescent="0.35">
      <c r="A11" s="41" t="s">
        <v>291</v>
      </c>
      <c r="B11" s="40" t="s">
        <v>292</v>
      </c>
      <c r="C11" s="124" t="s">
        <v>43</v>
      </c>
      <c r="D11" s="124"/>
      <c r="E11" s="124"/>
      <c r="F11" s="124"/>
      <c r="G11" s="124"/>
      <c r="H11" s="124"/>
      <c r="I11" s="124"/>
      <c r="J11" s="124"/>
      <c r="AA11" s="7">
        <f>AA6</f>
        <v>0</v>
      </c>
    </row>
    <row r="12" spans="1:27" ht="12.75" customHeight="1" x14ac:dyDescent="0.35">
      <c r="AA12" s="7">
        <f>INT(AA3/100)</f>
        <v>0</v>
      </c>
    </row>
    <row r="13" spans="1:27" ht="12.75" customHeight="1" x14ac:dyDescent="0.35">
      <c r="A13" s="41" t="s">
        <v>303</v>
      </c>
      <c r="B13" s="40" t="s">
        <v>304</v>
      </c>
      <c r="C13" s="42" t="s">
        <v>315</v>
      </c>
      <c r="AA13" s="7">
        <f>INT((AA3-AA12*100)/10)</f>
        <v>0</v>
      </c>
    </row>
    <row r="14" spans="1:27" ht="12.75" customHeight="1" x14ac:dyDescent="0.35">
      <c r="AA14" s="7">
        <f>AA3-AA12*100-AA13*10</f>
        <v>0</v>
      </c>
    </row>
    <row r="15" spans="1:27" ht="12.75" customHeight="1" x14ac:dyDescent="0.35">
      <c r="A15" s="41" t="s">
        <v>305</v>
      </c>
      <c r="B15" s="40" t="s">
        <v>306</v>
      </c>
      <c r="C15" s="42" t="s">
        <v>316</v>
      </c>
      <c r="AA15" s="7">
        <f>INT(AA4/100)</f>
        <v>0</v>
      </c>
    </row>
    <row r="16" spans="1:27" ht="12.75" customHeight="1" x14ac:dyDescent="0.35">
      <c r="AA16" s="7">
        <f>INT((AA4-AA15*100)/10)</f>
        <v>0</v>
      </c>
    </row>
    <row r="17" spans="1:27" ht="12.75" customHeight="1" x14ac:dyDescent="0.35">
      <c r="A17" s="41" t="s">
        <v>307</v>
      </c>
      <c r="B17" s="40" t="s">
        <v>308</v>
      </c>
      <c r="C17" s="42" t="s">
        <v>317</v>
      </c>
      <c r="AA17" s="7">
        <f>AA4-AA15*100-AA16*10</f>
        <v>0</v>
      </c>
    </row>
    <row r="18" spans="1:27" ht="12.75" customHeight="1" x14ac:dyDescent="0.35">
      <c r="AA18" s="7">
        <f>INT(AA5/100)</f>
        <v>0</v>
      </c>
    </row>
    <row r="19" spans="1:27" ht="12.75" customHeight="1" x14ac:dyDescent="0.35">
      <c r="C19" s="43">
        <v>0.2</v>
      </c>
      <c r="E19" s="44" t="s">
        <v>309</v>
      </c>
      <c r="AA19" s="7">
        <f>INT((AA5-AA18*100)/10)</f>
        <v>0</v>
      </c>
    </row>
    <row r="20" spans="1:27" ht="12.75" customHeight="1" x14ac:dyDescent="0.35">
      <c r="C20" s="45">
        <v>5.5E-2</v>
      </c>
      <c r="E20" s="44" t="s">
        <v>310</v>
      </c>
      <c r="AA20" s="7">
        <f>AA5-AA18*100-AA19*10</f>
        <v>0</v>
      </c>
    </row>
    <row r="21" spans="1:27" ht="12.75" customHeight="1" x14ac:dyDescent="0.35">
      <c r="C21" s="45">
        <v>0</v>
      </c>
      <c r="E21" s="44" t="s">
        <v>311</v>
      </c>
      <c r="AA21" s="7">
        <f>INT(AA6/10)</f>
        <v>0</v>
      </c>
    </row>
    <row r="22" spans="1:27" ht="12.75" customHeight="1" x14ac:dyDescent="0.35">
      <c r="C22" s="46">
        <v>0</v>
      </c>
      <c r="E22" s="44" t="s">
        <v>312</v>
      </c>
      <c r="AA22" s="7">
        <f>ROUND(AA6-AA21*10,0)</f>
        <v>0</v>
      </c>
    </row>
    <row r="23" spans="1:27" ht="12.75" customHeight="1" x14ac:dyDescent="0.35">
      <c r="AA23" s="7" t="str">
        <f>IF(AA12=0,"",IF(AA12=1,"",IF(AA12=2,"deux ",IF(AA12=3,"trois ",IF(AA12=4,"quatre ",IF(AA12=5,"cinq ",AA42))))))</f>
        <v/>
      </c>
    </row>
    <row r="24" spans="1:27" ht="12.75" customHeight="1" x14ac:dyDescent="0.35">
      <c r="A24" s="41" t="s">
        <v>293</v>
      </c>
      <c r="B24" s="40" t="s">
        <v>294</v>
      </c>
      <c r="C24" s="124" t="s">
        <v>318</v>
      </c>
      <c r="D24" s="124"/>
      <c r="E24" s="124"/>
      <c r="F24" s="124"/>
      <c r="G24" s="124"/>
      <c r="H24" s="124"/>
      <c r="I24" s="124"/>
      <c r="J24" s="124"/>
      <c r="AA24" s="7" t="str">
        <f>IF(AA12=0,"",IF(AA12&lt;2,"cent ",AA43))</f>
        <v/>
      </c>
    </row>
    <row r="25" spans="1:27" ht="12.75" customHeight="1" x14ac:dyDescent="0.35">
      <c r="AA25" s="7" t="str">
        <f>IF(AA13=1,AA44,IF(AA13=7,AA64,IF(AA13=9,AA80,AA89)))</f>
        <v/>
      </c>
    </row>
    <row r="26" spans="1:27" ht="12.75" customHeight="1" x14ac:dyDescent="0.35">
      <c r="A26" s="41" t="s">
        <v>295</v>
      </c>
      <c r="B26" s="40" t="s">
        <v>296</v>
      </c>
      <c r="C26" s="124" t="s">
        <v>319</v>
      </c>
      <c r="D26" s="124"/>
      <c r="E26" s="124"/>
      <c r="F26" s="124"/>
      <c r="G26" s="124"/>
      <c r="H26" s="124"/>
      <c r="I26" s="124"/>
      <c r="J26" s="124"/>
      <c r="AA26" s="7" t="str">
        <f>IF(AA7=11,"",IF(AA7=12,"",IF(AA7=13,"",IF(AA7=14,"",IF(AA7=15,"",IF(AA7=16,"",AA45))))))</f>
        <v/>
      </c>
    </row>
    <row r="27" spans="1:27" ht="12.75" customHeight="1" x14ac:dyDescent="0.35">
      <c r="AA27" s="7" t="str">
        <f>IF(AA3=0,"",IF(AA3&lt;2,"million ","millions "))</f>
        <v/>
      </c>
    </row>
    <row r="28" spans="1:27" ht="12.75" customHeight="1" x14ac:dyDescent="0.35">
      <c r="A28" s="41" t="s">
        <v>297</v>
      </c>
      <c r="B28" s="40" t="s">
        <v>298</v>
      </c>
      <c r="C28" s="124"/>
      <c r="D28" s="124"/>
      <c r="E28" s="124"/>
      <c r="F28" s="124"/>
      <c r="G28" s="124"/>
      <c r="H28" s="124"/>
      <c r="I28" s="124"/>
      <c r="J28" s="124"/>
      <c r="AA28" s="7" t="str">
        <f>IF(AA8=1,"",IF(AA15=0,"",IF(AA15=1,"",IF(AA15=2,"deux ",IF(AA15=3,"trois ",IF(AA15=4,"quatre ",IF(AA15=5,"cinq ",AA46)))))))</f>
        <v/>
      </c>
    </row>
    <row r="29" spans="1:27" ht="12.75" customHeight="1" x14ac:dyDescent="0.35">
      <c r="AA29" s="7" t="str">
        <f>IF(AA15=0,"",IF(AA15&lt;2,"cent ",AA47))</f>
        <v/>
      </c>
    </row>
    <row r="30" spans="1:27" ht="12.75" customHeight="1" x14ac:dyDescent="0.35">
      <c r="AA30" s="7" t="str">
        <f>IF(AA16=1,AA48,IF(AA16=7,AA66,IF(AA16=9,AA81,AA90)))</f>
        <v/>
      </c>
    </row>
    <row r="31" spans="1:27" ht="12.75" customHeight="1" x14ac:dyDescent="0.35">
      <c r="AA31" s="7" t="str">
        <f>IF(AA4=1,"",AA49)</f>
        <v/>
      </c>
    </row>
    <row r="32" spans="1:27" ht="12.75" customHeight="1" x14ac:dyDescent="0.35">
      <c r="AA32" s="7" t="str">
        <f>IF(AA4&gt;0,"mille ","")</f>
        <v/>
      </c>
    </row>
    <row r="33" spans="27:27" ht="12.75" customHeight="1" x14ac:dyDescent="0.35">
      <c r="AA33" s="7" t="str">
        <f>IF(INT(AA1)=0,"zéro ",IF(AA18=0,"",IF(AA18=1,"",IF(AA18=2,"deux ",IF(AA18=3,"trois ",IF(AA18=4,"quatre ",IF(AA18=5,"cinq ",AA50)))))))</f>
        <v xml:space="preserve">zéro </v>
      </c>
    </row>
    <row r="34" spans="27:27" ht="12.75" customHeight="1" x14ac:dyDescent="0.35">
      <c r="AA34" s="7" t="str">
        <f>IF(AA18=0,"",IF(AA18&lt;2,"cent ",AA51))</f>
        <v/>
      </c>
    </row>
    <row r="35" spans="27:27" ht="12.75" customHeight="1" x14ac:dyDescent="0.35">
      <c r="AA35" s="7" t="str">
        <f>IF(AA19=1,AA52,IF(AA19=7,AA68,IF(AA19=9,AA83,AA91)))</f>
        <v/>
      </c>
    </row>
    <row r="36" spans="27:27" ht="12.75" customHeight="1" x14ac:dyDescent="0.35">
      <c r="AA36" s="7" t="str">
        <f>IF(AA10=11,"",IF(AA10=12,"",IF(AA10=13,"",IF(AA10=14,"",IF(AA10=15,"",IF(AA10=16,"",AA53))))))</f>
        <v/>
      </c>
    </row>
    <row r="37" spans="27:27" ht="12.75" customHeight="1" x14ac:dyDescent="0.35">
      <c r="AA37" s="7" t="str">
        <f>IF(INT(AA1&lt;2),"euro ","euros ")</f>
        <v xml:space="preserve">euro </v>
      </c>
    </row>
    <row r="38" spans="27:27" ht="12.75" customHeight="1" x14ac:dyDescent="0.35">
      <c r="AA38" s="7" t="str">
        <f>IF(AA6&gt;0,"et ","")</f>
        <v/>
      </c>
    </row>
    <row r="39" spans="27:27" ht="12.75" customHeight="1" x14ac:dyDescent="0.35">
      <c r="AA39" s="7" t="str">
        <f>IF(AA21=1,AA54,IF(AA21=7,AA70,IF(AA21=9,AA84,AA92)))</f>
        <v/>
      </c>
    </row>
    <row r="40" spans="27:27" ht="12.75" customHeight="1" x14ac:dyDescent="0.35">
      <c r="AA40" s="7" t="str">
        <f>IF(AA11=11,"",IF(AA11=12,"",IF(AA11=13,"",IF(AA11=14,"",IF(AA11=15,"",IF(AA11=16,"",AA55))))))</f>
        <v/>
      </c>
    </row>
    <row r="41" spans="27:27" ht="12.75" customHeight="1" x14ac:dyDescent="0.35">
      <c r="AA41" s="7" t="str">
        <f>IF(AA6=0,"",IF(AA6&lt;2,"centime","centimes"))</f>
        <v/>
      </c>
    </row>
    <row r="42" spans="27:27" ht="12.75" customHeight="1" x14ac:dyDescent="0.35">
      <c r="AA42" s="7" t="str">
        <f>IF(AA3=0," ",IF(AA12=6,"six ",IF(AA12=7,"sept ",IF(AA12=8,"huit ",IF(AA12=9,"neuf ",)))))</f>
        <v xml:space="preserve"> </v>
      </c>
    </row>
    <row r="43" spans="27:27" ht="12.75" customHeight="1" x14ac:dyDescent="0.35">
      <c r="AA43" s="7" t="str">
        <f>IF(AA7&gt;0,"cent ", "cents ")</f>
        <v xml:space="preserve">cents </v>
      </c>
    </row>
    <row r="44" spans="27:27" ht="12.75" customHeight="1" x14ac:dyDescent="0.35">
      <c r="AA44" s="7" t="str">
        <f>IF(AA7=10,"dix ",IF(AA7=11,"onze ",IF(AA7=12,"douze ",IF(AA7=13,"treize ",IF(AA7=14,"quatorze ",IF(AA7=15,"quinze ",AA56))))))</f>
        <v/>
      </c>
    </row>
    <row r="45" spans="27:27" ht="12.75" customHeight="1" x14ac:dyDescent="0.35">
      <c r="AA45" s="7" t="str">
        <f>IF(AA7=17,"",IF(AA7=18,"",IF(AA7=19,"",AA57)))</f>
        <v/>
      </c>
    </row>
    <row r="46" spans="27:27" ht="12.75" customHeight="1" x14ac:dyDescent="0.35">
      <c r="AA46" s="7">
        <f>IF(AA15=6,"six ",IF(AA15=7,"sept ",IF(AA15=8,"huit ",IF(AA15=9,"neuf ",))))</f>
        <v>0</v>
      </c>
    </row>
    <row r="47" spans="27:27" ht="12.75" customHeight="1" x14ac:dyDescent="0.35">
      <c r="AA47" s="7" t="str">
        <f>IF(AA9&gt;0,"cent ", "cents ")</f>
        <v xml:space="preserve">cents </v>
      </c>
    </row>
    <row r="48" spans="27:27" ht="12.75" customHeight="1" x14ac:dyDescent="0.35">
      <c r="AA48" s="7" t="str">
        <f>IF(AA9=10,"dix ",IF(AA9=11,"onze ",IF(AA9=12,"douze ",IF(AA9=13,"treize ",IF(AA9=14,"quatorze ",IF(AA9=15,"quinze ",AA58))))))</f>
        <v/>
      </c>
    </row>
    <row r="49" spans="27:27" ht="12.75" customHeight="1" x14ac:dyDescent="0.35">
      <c r="AA49" s="7" t="str">
        <f>IF(AA9=11,"",IF(AA9=12,"",IF(AA9=13,"",IF(AA9=14,"",IF(AA9=15,"",IF(AA9=16,"",AA59))))))</f>
        <v/>
      </c>
    </row>
    <row r="50" spans="27:27" ht="12.75" customHeight="1" x14ac:dyDescent="0.35">
      <c r="AA50" s="7">
        <f>IF(AA18=6,"six ",IF(AA18=7,"sept ",IF(AA18=8,"huit ",IF(AA18=9,"neuf ",))))</f>
        <v>0</v>
      </c>
    </row>
    <row r="51" spans="27:27" ht="12.75" customHeight="1" x14ac:dyDescent="0.35">
      <c r="AA51" s="7" t="str">
        <f>IF(AA10&gt;0,"cent ", "cents ")</f>
        <v xml:space="preserve">cents </v>
      </c>
    </row>
    <row r="52" spans="27:27" ht="12.75" customHeight="1" x14ac:dyDescent="0.35">
      <c r="AA52" s="7" t="str">
        <f>IF(AA10=10,"dix ",IF(AA10=11,"onze ",IF(AA10=12,"douze ",IF(AA10=13,"treize ",IF(AA10=14,"quatorze ",IF(AA10=15,"quinze ",AA60))))))</f>
        <v/>
      </c>
    </row>
    <row r="53" spans="27:27" ht="12.75" customHeight="1" x14ac:dyDescent="0.35">
      <c r="AA53" s="7" t="str">
        <f>IF(AA10=17,"",IF(AA10=18,"",IF(AA10=19,"",AA61)))</f>
        <v/>
      </c>
    </row>
    <row r="54" spans="27:27" ht="12.75" customHeight="1" x14ac:dyDescent="0.35">
      <c r="AA54" s="7" t="str">
        <f>IF(AA11=10,"dix ",IF(AA11=11,"onze ",IF(AA11=12,"douze ",IF(AA11=13,"treize ",IF(AA11=14,"quatorze ",IF(AA11=15,"quinze ",AA62))))))</f>
        <v/>
      </c>
    </row>
    <row r="55" spans="27:27" ht="12.75" customHeight="1" x14ac:dyDescent="0.35">
      <c r="AA55" s="7" t="str">
        <f>IF(AA11=17,"",IF(AA11=18,"",IF(AA11=19,"",AA63)))</f>
        <v/>
      </c>
    </row>
    <row r="56" spans="27:27" ht="12.75" customHeight="1" x14ac:dyDescent="0.35">
      <c r="AA56" s="7" t="str">
        <f>IF(AA7=16,"seize ",IF(AA7=17,"dix-sept ",IF(AA7=18,"dix-huit ",IF(AA7=19,"dix-neuf ",AA64))))</f>
        <v/>
      </c>
    </row>
    <row r="57" spans="27:27" ht="12.75" customHeight="1" x14ac:dyDescent="0.35">
      <c r="AA57" s="7" t="str">
        <f>IF(AA7=21,"et un ",IF(AA7=31,"et un ",IF(AA7=41,"et un ",IF(AA7=51,"et un ",IF(AA7=61,"et un ",AA65)))))</f>
        <v/>
      </c>
    </row>
    <row r="58" spans="27:27" ht="12.75" customHeight="1" x14ac:dyDescent="0.35">
      <c r="AA58" s="7" t="str">
        <f>IF(AA9=16,"seize ",IF(AA9=17,"dix-sept ",IF(AA9=18,"dix-huit ",IF(AA9=19,"dix-neuf ",AA66))))</f>
        <v/>
      </c>
    </row>
    <row r="59" spans="27:27" ht="12.75" customHeight="1" x14ac:dyDescent="0.35">
      <c r="AA59" s="7" t="str">
        <f>IF(AA9=17,"",IF(AA9=18,"",IF(AA9=19,"",AA67)))</f>
        <v/>
      </c>
    </row>
    <row r="60" spans="27:27" ht="12.75" customHeight="1" x14ac:dyDescent="0.35">
      <c r="AA60" s="7" t="str">
        <f>IF(AA10=16,"seize ",IF(AA10=17,"dix-sept ",IF(AA10=18,"dix-huit ",IF(AA10=19,"dix-neuf ",AA68))))</f>
        <v/>
      </c>
    </row>
    <row r="61" spans="27:27" ht="12.75" customHeight="1" x14ac:dyDescent="0.35">
      <c r="AA61" s="7" t="str">
        <f>IF(AA10=21,"et un ",IF(AA10=31,"et un ",IF(AA10=41,"et un ",IF(AA10=51,"et un ",IF(AA10=61,"et un ",AA69)))))</f>
        <v/>
      </c>
    </row>
    <row r="62" spans="27:27" ht="12.75" customHeight="1" x14ac:dyDescent="0.35">
      <c r="AA62" s="7" t="str">
        <f>IF(AA11=16,"seize ",IF(AA11=17,"dix-sept ",IF(AA11=18,"dix-huit ",IF(AA11=19,"dix-neuf ",AA70))))</f>
        <v/>
      </c>
    </row>
    <row r="63" spans="27:27" ht="12.75" customHeight="1" x14ac:dyDescent="0.35">
      <c r="AA63" s="7" t="str">
        <f>IF(AA11=21,"et un ",IF(AA11=31,"et un ",IF(AA11=41,"et un ",IF(AA11=51,"et un ",IF(AA11=61,"et un ",AA71)))))</f>
        <v/>
      </c>
    </row>
    <row r="64" spans="27:27" ht="12.75" customHeight="1" x14ac:dyDescent="0.35">
      <c r="AA64" s="7" t="str">
        <f>IF(AA7=70,"soixante-dix ",IF(AA7=71,"soixante et onze ",IF(AA7=72,"soixante-douze ",IF(AA7=73,"soixante-treize ",IF(AA7=74,"soixante-quatorze ",IF(AA7=75,"soixante-quinze ",AA72))))))</f>
        <v/>
      </c>
    </row>
    <row r="65" spans="27:27" ht="12.75" customHeight="1" x14ac:dyDescent="0.35">
      <c r="AA65" s="7" t="str">
        <f>IF(AA13=9,"",IF(AA13=7,"",IF(AA14=0,"",IF(AA14=1,"un ",IF(AA14=2,"deux ",IF(AA14=3,"trois ",IF(AA14=4,"quatre ",IF(AA14=5,"cinq ",AA73))))))))</f>
        <v/>
      </c>
    </row>
    <row r="66" spans="27:27" ht="12.75" customHeight="1" x14ac:dyDescent="0.35">
      <c r="AA66" s="7" t="str">
        <f>IF(AA9=70,"soixante-dix ",IF(AA9=71,"soixante et onze ",IF(AA9=72,"soixante-douze ",IF(AA9=73,"soixante-treize ",IF(AA9=74,"soixante-quatorze ",IF(AA9=75,"soixante-quinze ",AA74))))))</f>
        <v/>
      </c>
    </row>
    <row r="67" spans="27:27" ht="12.75" customHeight="1" x14ac:dyDescent="0.35">
      <c r="AA67" s="7" t="str">
        <f>IF(AA9=21,"et un ",IF(AA9=31,"et un ",IF(AA9=41,"et un ",IF(AA9=51,"et un ",IF(AA9=61,"et un ",AA75)))))</f>
        <v/>
      </c>
    </row>
    <row r="68" spans="27:27" ht="12.75" customHeight="1" x14ac:dyDescent="0.35">
      <c r="AA68" s="7" t="str">
        <f>IF(AA10=70,"soixante-dix ",IF(AA10=71,"soixante et onze ",IF(AA10=72,"soixante-douze ",IF(AA10=73,"soixante-treize ",IF(AA10=74,"soixante-quatorze ",IF(AA10=75,"soixante-quinze ",AA76))))))</f>
        <v/>
      </c>
    </row>
    <row r="69" spans="27:27" ht="12.75" customHeight="1" x14ac:dyDescent="0.35">
      <c r="AA69" s="7" t="str">
        <f>IF(AA19=9,"",IF(AA19=7,"",IF(AA20=0,"",IF(AA20=1,"un ",IF(AA20=2,"deux ",IF(AA20=3,"trois ",IF(AA20=4,"quatre ",IF(AA20=5,"cinq ",AA77))))))))</f>
        <v/>
      </c>
    </row>
    <row r="70" spans="27:27" ht="12.75" customHeight="1" x14ac:dyDescent="0.35">
      <c r="AA70" s="7" t="str">
        <f>IF(AA11=70,"soixante-dix ",IF(AA11=71,"soixante et onze ",IF(AA11=72,"soixante-douze ",IF(AA11=73,"soixante-treize ",IF(AA11=74,"soixante-quatorze ",IF(AA11=75,"soixante-quinze ",AA78))))))</f>
        <v/>
      </c>
    </row>
    <row r="71" spans="27:27" ht="12.75" customHeight="1" x14ac:dyDescent="0.35">
      <c r="AA71" s="7" t="str">
        <f>IF(AA21=9,"",IF(AA21=7,"",IF(AA22=0,"",IF(AA22=1,"un ",IF(AA22=2,"deux ",IF(AA22=3,"trois ",IF(AA22=4,"quatre ",IF(AA22=5,"cinq ",AA79))))))))</f>
        <v/>
      </c>
    </row>
    <row r="72" spans="27:27" ht="12.75" customHeight="1" x14ac:dyDescent="0.35">
      <c r="AA72" s="7" t="str">
        <f>IF(AA7=76,"soixante-seize ",IF(AA7=77,"soixante-dix-sept ",IF(AA7=78,"soixante-dix-huit ",IF(AA7=79,"soixante-dix-neuf ",AA80))))</f>
        <v/>
      </c>
    </row>
    <row r="73" spans="27:27" ht="12.75" customHeight="1" x14ac:dyDescent="0.35">
      <c r="AA73" s="7">
        <f>IF(AA13=9,"",IF(AA14=6,"six ",IF(AA14=7,"sept ",IF(AA14=8,"huit ",IF(AA14=9,"neuf ",)))))</f>
        <v>0</v>
      </c>
    </row>
    <row r="74" spans="27:27" ht="12.75" customHeight="1" x14ac:dyDescent="0.35">
      <c r="AA74" s="7" t="str">
        <f>IF(AA9=76,"soixante-seize ",IF(AA9=77,"soixante-dix-sept ",IF(AA9=78,"soixante-dix-huit ",IF(AA9=79,"soixante-dix-neuf ",AA81))))</f>
        <v/>
      </c>
    </row>
    <row r="75" spans="27:27" ht="12.75" customHeight="1" x14ac:dyDescent="0.35">
      <c r="AA75" s="7" t="str">
        <f>IF(AA16=9,"",IF(AA16=7,"",IF(AA17=0,"",IF(AA17=1,"un ",IF(AA17=2,"deux ",IF(AA17=3,"trois ",IF(AA17=4,"quatre ",IF(AA17=5,"cinq ",AA82))))))))</f>
        <v/>
      </c>
    </row>
    <row r="76" spans="27:27" ht="12.75" customHeight="1" x14ac:dyDescent="0.35">
      <c r="AA76" s="7" t="str">
        <f>IF(AA10=76,"soixante-seize ",IF(AA10=77,"soixante-dix-sept ",IF(AA10=78,"soixante-dix-huit ",IF(AA10=79,"soixante-dix-neuf ",AA83))))</f>
        <v/>
      </c>
    </row>
    <row r="77" spans="27:27" ht="12.75" customHeight="1" x14ac:dyDescent="0.35">
      <c r="AA77" s="7">
        <f>IF(AA19=9,"",IF(AA20=6,"six ",IF(AA20=7,"sept ",IF(AA20=8,"huit ",IF(AA20=9,"neuf ",)))))</f>
        <v>0</v>
      </c>
    </row>
    <row r="78" spans="27:27" ht="12.75" customHeight="1" x14ac:dyDescent="0.35">
      <c r="AA78" s="7" t="str">
        <f>IF(AA11=76,"soixante-seize ",IF(AA11=77,"soixante-dix-sept ",IF(AA11=78,"soixante-dix-huit ",IF(AA11=79,"soixante-dix-neuf ",AA84))))</f>
        <v/>
      </c>
    </row>
    <row r="79" spans="27:27" ht="12.75" customHeight="1" x14ac:dyDescent="0.35">
      <c r="AA79" s="7">
        <f>IF(AA21=9,"",IF(AA22=6,"six ",IF(AA22=7,"sept ",IF(AA22=8,"huit ",IF(AA22=9,"neuf ",)))))</f>
        <v>0</v>
      </c>
    </row>
    <row r="80" spans="27:27" ht="12.75" customHeight="1" x14ac:dyDescent="0.35">
      <c r="AA80" s="7" t="str">
        <f>IF(AA7=90,"quatre-vingt-dix ",IF(AA7=91,"quatre-vingt-onze ",IF(AA7=92,"quatre-vingt-douze ",IF(AA7=93,"quatre-vingt-treize ",IF(AA7=94,"quatre-vingt-quatorze ",IF(AA7=95,"quatre-vingt-quinze ",AA85))))))</f>
        <v/>
      </c>
    </row>
    <row r="81" spans="27:27" ht="12.75" customHeight="1" x14ac:dyDescent="0.35">
      <c r="AA81" s="7" t="str">
        <f>IF(AA9=90,"quatre-vingt-dix ",IF(AA9=91,"quatre-vingt-onze ",IF(AA9=92,"quatre-vingt-douze ",IF(AA9=93,"quatre-vingt-treize ",IF(AA9=94,"quatre-vingt-quatorze ",IF(AA9=95,"quatre-vingt-quinze ",AA86))))))</f>
        <v/>
      </c>
    </row>
    <row r="82" spans="27:27" ht="12.75" customHeight="1" x14ac:dyDescent="0.35">
      <c r="AA82" s="7">
        <f>IF(AA16=9,"",IF(AA17=6,"six ",IF(AA17=7,"sept ",IF(AA17=8,"huit ",IF(AA17=9,"neuf ",)))))</f>
        <v>0</v>
      </c>
    </row>
    <row r="83" spans="27:27" ht="12.75" customHeight="1" x14ac:dyDescent="0.35">
      <c r="AA83" s="7" t="str">
        <f>IF(AA10=90,"quatre-vingt-dix ",IF(AA10=91,"quatre-vingt-onze ",IF(AA10=92,"quatre-vingt-douze ",IF(AA10=93,"quatre-vingt-treize ",IF(AA10=94,"quatre-vingt-quatorze ",IF(AA10=95,"quatre-vingt-quinze ",AA87))))))</f>
        <v/>
      </c>
    </row>
    <row r="84" spans="27:27" ht="12.75" customHeight="1" x14ac:dyDescent="0.35">
      <c r="AA84" s="7" t="str">
        <f>IF(AA11=90,"quatre-vingt-dix ",IF(AA11=91,"quatre-vingt-onze ",IF(AA11=92,"quatre-vingt-douze ",IF(AA11=93,"quatre-vingt-treize ",IF(AA11=94,"quatre-vingt-quatorze ",IF(AA11=95,"quatre-vingt-quinze ",AA88))))))</f>
        <v/>
      </c>
    </row>
    <row r="85" spans="27:27" ht="12.75" customHeight="1" x14ac:dyDescent="0.35">
      <c r="AA85" s="7" t="str">
        <f>IF(AA7=96,"quatre-vingt-seize ",IF(AA7=97,"quatre-vingt-dix-sept ",IF(AA7=98,"quatre-vingt-dix-huit ",IF(AA7=99,"quatre-vingt-dix-neuf ",AA89))))</f>
        <v/>
      </c>
    </row>
    <row r="86" spans="27:27" ht="12.75" customHeight="1" x14ac:dyDescent="0.35">
      <c r="AA86" s="7" t="str">
        <f>IF(AA9=96,"quatre-vingt-seize ",IF(AA9=97,"quatre-vingt-dix-sept ",IF(AA9=98,"quatre-vingt-dix-huit ",IF(AA9=99,"quatre-vingt-dix-neuf ",AA90))))</f>
        <v/>
      </c>
    </row>
    <row r="87" spans="27:27" ht="12.75" customHeight="1" x14ac:dyDescent="0.35">
      <c r="AA87" s="7" t="str">
        <f>IF(AA10=96,"quatre-vingt-seize ",IF(AA10=97,"quatre-vingt-dix-sept ",IF(AA10=98,"quatre-vingt-dix-huit ",IF(AA10=99,"quatre-vingt-dix-neuf ",AA91))))</f>
        <v/>
      </c>
    </row>
    <row r="88" spans="27:27" ht="12.75" customHeight="1" x14ac:dyDescent="0.35">
      <c r="AA88" s="7" t="str">
        <f>IF(AA11=96,"quatre-vingt-seize ",IF(AA11=97,"quatre-vingt-dix-sept ",IF(AA11=98,"quatre-vingt-dix-huit ",IF(AA11=99,"quatre-vingt-dix-neuf ",AA92))))</f>
        <v/>
      </c>
    </row>
    <row r="89" spans="27:27" ht="12.75" customHeight="1" x14ac:dyDescent="0.35">
      <c r="AA89" s="7" t="str">
        <f>IF(AA13=2,"vingt ",IF(AA13=3,"trente ",IF(AA13=4,"quarante ",IF(AA13=5,"cinquante ",AA93))))</f>
        <v/>
      </c>
    </row>
    <row r="90" spans="27:27" ht="12.75" customHeight="1" x14ac:dyDescent="0.35">
      <c r="AA90" s="7" t="str">
        <f>IF(AA16=2,"vingt ",IF(AA16=3,"trente ",IF(AA16=4,"quarante ",IF(AA16=5,"cinquante ",AA94))))</f>
        <v/>
      </c>
    </row>
    <row r="91" spans="27:27" ht="12.75" customHeight="1" x14ac:dyDescent="0.35">
      <c r="AA91" s="7" t="str">
        <f>IF(AA19=2,"vingt ",IF(AA19=3,"trente ",IF(AA19=4,"quarante ",IF(AA19=5,"cinquante ",AA95))))</f>
        <v/>
      </c>
    </row>
    <row r="92" spans="27:27" ht="12.75" customHeight="1" x14ac:dyDescent="0.35">
      <c r="AA92" s="7" t="str">
        <f>IF(AA21=2,"vingt ",IF(AA21=3,"trente ",IF(AA21=4,"quarante ",IF(AA21=5,"cinquante ",AA96))))</f>
        <v/>
      </c>
    </row>
    <row r="93" spans="27:27" ht="12.75" customHeight="1" x14ac:dyDescent="0.35">
      <c r="AA93" s="7" t="str">
        <f>IF(AA13=6,"soixante ",IF(AA7=80,"quatre-vingts ",IF(AA13=8,"quatre-vingt-","")))</f>
        <v/>
      </c>
    </row>
    <row r="94" spans="27:27" ht="12.75" customHeight="1" x14ac:dyDescent="0.35">
      <c r="AA94" s="7" t="str">
        <f>IF(AA16=6,"soixante ",IF(AA9=80,"quatre-vingts ",IF(AA16=8,"quatre-vingt-","")))</f>
        <v/>
      </c>
    </row>
    <row r="95" spans="27:27" ht="12.75" customHeight="1" x14ac:dyDescent="0.35">
      <c r="AA95" s="7" t="str">
        <f>IF(AA19=6,"soixante ",IF(AA10=80,"quatre-vingts ",IF(AA19=8,"quatre-vingt-","")))</f>
        <v/>
      </c>
    </row>
    <row r="96" spans="27:27" ht="12.75" customHeight="1" x14ac:dyDescent="0.35">
      <c r="AA96" s="7" t="str">
        <f>IF(AA21=6,"soixante ",IF(AA11=80,"quatre-vingts ",IF(AA21=8,"quatre-vingt-","")))</f>
        <v/>
      </c>
    </row>
    <row r="97" spans="27:27" ht="12.75" customHeight="1" x14ac:dyDescent="0.35">
      <c r="AA97" s="7">
        <f>0</f>
        <v>0</v>
      </c>
    </row>
    <row r="98" spans="27:27" ht="12.75" customHeight="1" x14ac:dyDescent="0.35">
      <c r="AA98" s="7" t="str">
        <f>(AA23&amp;AA24&amp;AA25&amp;AA26&amp;AA27&amp;AA28&amp;AA29&amp;AA30&amp;AA31&amp;AA32&amp;AA33&amp;AA34&amp;AA35&amp;AA36&amp;AA37&amp;AA38&amp;AA39&amp;AA40&amp;AA41)</f>
        <v xml:space="preserve">zéro euro </v>
      </c>
    </row>
  </sheetData>
  <sheetProtection password="E95E" sheet="1" objects="1" selectLockedCells="1"/>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2"/>
  <sheetViews>
    <sheetView workbookViewId="0"/>
  </sheetViews>
  <sheetFormatPr baseColWidth="10" defaultColWidth="8.7265625" defaultRowHeight="14.5" x14ac:dyDescent="0.35"/>
  <cols>
    <col min="1" max="1" width="24.7265625" customWidth="1"/>
  </cols>
  <sheetData>
    <row r="1" spans="1:3" x14ac:dyDescent="0.35">
      <c r="A1" s="7" t="s">
        <v>320</v>
      </c>
      <c r="B1" s="7" t="s">
        <v>321</v>
      </c>
    </row>
    <row r="2" spans="1:3" x14ac:dyDescent="0.35">
      <c r="A2" s="7" t="s">
        <v>322</v>
      </c>
      <c r="B2" s="7" t="s">
        <v>313</v>
      </c>
    </row>
    <row r="3" spans="1:3" x14ac:dyDescent="0.35">
      <c r="A3" s="7" t="s">
        <v>323</v>
      </c>
      <c r="B3" s="7">
        <v>1</v>
      </c>
    </row>
    <row r="4" spans="1:3" x14ac:dyDescent="0.35">
      <c r="A4" s="7" t="s">
        <v>324</v>
      </c>
      <c r="B4" s="7">
        <v>0</v>
      </c>
    </row>
    <row r="5" spans="1:3" x14ac:dyDescent="0.35">
      <c r="A5" s="7" t="s">
        <v>325</v>
      </c>
      <c r="B5" s="7">
        <v>0</v>
      </c>
    </row>
    <row r="6" spans="1:3" x14ac:dyDescent="0.35">
      <c r="A6" s="7" t="s">
        <v>326</v>
      </c>
      <c r="B6" s="7">
        <v>1</v>
      </c>
    </row>
    <row r="7" spans="1:3" x14ac:dyDescent="0.35">
      <c r="A7" s="7" t="s">
        <v>327</v>
      </c>
      <c r="B7" s="7">
        <v>1</v>
      </c>
    </row>
    <row r="8" spans="1:3" x14ac:dyDescent="0.35">
      <c r="A8" s="7" t="s">
        <v>328</v>
      </c>
      <c r="B8" s="7">
        <v>0</v>
      </c>
    </row>
    <row r="9" spans="1:3" x14ac:dyDescent="0.35">
      <c r="A9" s="7" t="s">
        <v>329</v>
      </c>
      <c r="B9" s="7">
        <v>0</v>
      </c>
    </row>
    <row r="10" spans="1:3" x14ac:dyDescent="0.35">
      <c r="A10" s="7" t="s">
        <v>330</v>
      </c>
      <c r="C10" s="7" t="s">
        <v>331</v>
      </c>
    </row>
    <row r="11" spans="1:3" x14ac:dyDescent="0.35">
      <c r="A11" s="7" t="s">
        <v>332</v>
      </c>
      <c r="B11" s="7">
        <v>0</v>
      </c>
    </row>
    <row r="12" spans="1:3" x14ac:dyDescent="0.35">
      <c r="A12" s="7" t="s">
        <v>333</v>
      </c>
      <c r="B12" s="7" t="s">
        <v>334</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00"/>
    <outlinePr summaryBelow="0" summaryRight="0"/>
    <pageSetUpPr fitToPage="1"/>
  </sheetPr>
  <dimension ref="A2:J28"/>
  <sheetViews>
    <sheetView showGridLines="0" workbookViewId="0">
      <selection activeCell="C4" sqref="C4:J4"/>
    </sheetView>
  </sheetViews>
  <sheetFormatPr baseColWidth="10" defaultColWidth="8.7265625" defaultRowHeight="12.75" customHeight="1" x14ac:dyDescent="0.35"/>
  <cols>
    <col min="1" max="1" width="6.7265625" customWidth="1"/>
    <col min="2" max="2" width="35" customWidth="1"/>
    <col min="3" max="10" width="11.453125" customWidth="1"/>
  </cols>
  <sheetData>
    <row r="2" spans="1:10" ht="12.75" customHeight="1" x14ac:dyDescent="0.35">
      <c r="B2" s="127" t="s">
        <v>335</v>
      </c>
      <c r="C2" s="127"/>
      <c r="D2" s="127"/>
      <c r="E2" s="127"/>
      <c r="F2" s="127"/>
      <c r="G2" s="127"/>
      <c r="H2" s="127"/>
      <c r="I2" s="127"/>
      <c r="J2" s="127"/>
    </row>
    <row r="4" spans="1:10" ht="12.75" customHeight="1" x14ac:dyDescent="0.35">
      <c r="A4" s="41" t="s">
        <v>287</v>
      </c>
      <c r="B4" s="40" t="s">
        <v>336</v>
      </c>
      <c r="C4" s="126"/>
      <c r="D4" s="126"/>
      <c r="E4" s="126"/>
      <c r="F4" s="126"/>
      <c r="G4" s="126"/>
      <c r="H4" s="126"/>
      <c r="I4" s="126"/>
      <c r="J4" s="126"/>
    </row>
    <row r="6" spans="1:10" ht="12.75" customHeight="1" x14ac:dyDescent="0.35">
      <c r="A6" s="41" t="s">
        <v>289</v>
      </c>
      <c r="B6" s="40" t="s">
        <v>337</v>
      </c>
      <c r="C6" s="126"/>
      <c r="D6" s="126"/>
      <c r="E6" s="126"/>
      <c r="F6" s="126"/>
      <c r="G6" s="126"/>
      <c r="H6" s="126"/>
      <c r="I6" s="126"/>
      <c r="J6" s="126"/>
    </row>
    <row r="8" spans="1:10" ht="12.75" customHeight="1" x14ac:dyDescent="0.35">
      <c r="A8" s="41" t="s">
        <v>299</v>
      </c>
      <c r="B8" s="40" t="s">
        <v>338</v>
      </c>
      <c r="C8" s="126"/>
      <c r="D8" s="126"/>
      <c r="E8" s="126"/>
      <c r="F8" s="126"/>
      <c r="G8" s="126"/>
      <c r="H8" s="126"/>
      <c r="I8" s="126"/>
      <c r="J8" s="126"/>
    </row>
    <row r="10" spans="1:10" ht="12.75" customHeight="1" x14ac:dyDescent="0.35">
      <c r="A10" s="41" t="s">
        <v>301</v>
      </c>
      <c r="B10" s="40" t="s">
        <v>339</v>
      </c>
      <c r="C10" s="128"/>
      <c r="D10" s="128"/>
      <c r="E10" s="128"/>
      <c r="F10" s="128"/>
      <c r="G10" s="128"/>
      <c r="H10" s="128"/>
      <c r="I10" s="128"/>
      <c r="J10" s="128"/>
    </row>
    <row r="12" spans="1:10" ht="12.75" customHeight="1" x14ac:dyDescent="0.35">
      <c r="A12" s="41" t="s">
        <v>291</v>
      </c>
      <c r="B12" s="40" t="s">
        <v>340</v>
      </c>
      <c r="C12" s="126"/>
      <c r="D12" s="126"/>
      <c r="E12" s="126"/>
      <c r="F12" s="126"/>
      <c r="G12" s="126"/>
      <c r="H12" s="126"/>
      <c r="I12" s="126"/>
      <c r="J12" s="126"/>
    </row>
    <row r="14" spans="1:10" ht="12.75" customHeight="1" x14ac:dyDescent="0.35">
      <c r="A14" s="41" t="s">
        <v>303</v>
      </c>
      <c r="B14" s="40" t="s">
        <v>341</v>
      </c>
      <c r="C14" s="126"/>
      <c r="D14" s="126"/>
      <c r="E14" s="126"/>
      <c r="F14" s="126"/>
      <c r="G14" s="126"/>
      <c r="H14" s="126"/>
      <c r="I14" s="126"/>
      <c r="J14" s="126"/>
    </row>
    <row r="16" spans="1:10" ht="12.75" customHeight="1" x14ac:dyDescent="0.35">
      <c r="A16" s="41" t="s">
        <v>305</v>
      </c>
      <c r="B16" s="40" t="s">
        <v>342</v>
      </c>
      <c r="C16" s="126"/>
      <c r="D16" s="126"/>
      <c r="E16" s="126"/>
      <c r="F16" s="126"/>
      <c r="G16" s="126"/>
      <c r="H16" s="126"/>
      <c r="I16" s="126"/>
      <c r="J16" s="126"/>
    </row>
    <row r="18" spans="1:10" ht="12.75" customHeight="1" x14ac:dyDescent="0.35">
      <c r="A18" s="41" t="s">
        <v>307</v>
      </c>
      <c r="B18" s="40" t="s">
        <v>343</v>
      </c>
      <c r="C18" s="125"/>
      <c r="D18" s="125"/>
      <c r="E18" s="125"/>
      <c r="F18" s="125"/>
      <c r="G18" s="125"/>
      <c r="H18" s="125"/>
      <c r="I18" s="125"/>
      <c r="J18" s="125"/>
    </row>
    <row r="20" spans="1:10" ht="12.75" customHeight="1" x14ac:dyDescent="0.35">
      <c r="A20" s="41" t="s">
        <v>344</v>
      </c>
      <c r="B20" s="40" t="s">
        <v>345</v>
      </c>
      <c r="C20" s="125"/>
      <c r="D20" s="125"/>
      <c r="E20" s="125"/>
      <c r="F20" s="125"/>
      <c r="G20" s="125"/>
      <c r="H20" s="125"/>
      <c r="I20" s="125"/>
      <c r="J20" s="125"/>
    </row>
    <row r="22" spans="1:10" ht="12.75" customHeight="1" x14ac:dyDescent="0.35">
      <c r="A22" s="41" t="s">
        <v>293</v>
      </c>
      <c r="B22" s="40" t="s">
        <v>346</v>
      </c>
      <c r="C22" s="125"/>
      <c r="D22" s="125"/>
      <c r="E22" s="125"/>
      <c r="F22" s="125"/>
      <c r="G22" s="125"/>
      <c r="H22" s="125"/>
      <c r="I22" s="125"/>
      <c r="J22" s="125"/>
    </row>
    <row r="24" spans="1:10" ht="12.75" customHeight="1" x14ac:dyDescent="0.35">
      <c r="A24" s="41" t="s">
        <v>295</v>
      </c>
      <c r="B24" s="40" t="s">
        <v>347</v>
      </c>
      <c r="C24" s="126"/>
      <c r="D24" s="126"/>
      <c r="E24" s="126"/>
      <c r="F24" s="126"/>
      <c r="G24" s="126"/>
      <c r="H24" s="126"/>
      <c r="I24" s="126"/>
      <c r="J24" s="126"/>
    </row>
    <row r="28" spans="1:10" ht="60" customHeight="1" x14ac:dyDescent="0.35">
      <c r="A28" s="41" t="s">
        <v>297</v>
      </c>
      <c r="B28" s="40" t="s">
        <v>348</v>
      </c>
      <c r="C28" s="126"/>
      <c r="D28" s="126"/>
      <c r="E28" s="126"/>
      <c r="F28" s="126"/>
      <c r="G28" s="126"/>
      <c r="H28" s="126"/>
      <c r="I28" s="126"/>
      <c r="J28" s="126"/>
    </row>
  </sheetData>
  <sheetProtection password="E95E" sheet="1" objects="1" selectLockedCells="1"/>
  <mergeCells count="13">
    <mergeCell ref="B2:J2"/>
    <mergeCell ref="C4:J4"/>
    <mergeCell ref="C6:J6"/>
    <mergeCell ref="C8:J8"/>
    <mergeCell ref="C10:J10"/>
    <mergeCell ref="C22:J22"/>
    <mergeCell ref="C24:J24"/>
    <mergeCell ref="C28:J28"/>
    <mergeCell ref="C12:J12"/>
    <mergeCell ref="C14:J14"/>
    <mergeCell ref="C16:J16"/>
    <mergeCell ref="C18:J18"/>
    <mergeCell ref="C20:J20"/>
  </mergeCells>
  <pageMargins left="0.70866141732282995" right="0.70866141732282995" top="0.74803149606299002" bottom="0.74803149606299002" header="0.31496062992126" footer="0.31496062992126"/>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9BFF"/>
    <outlinePr summaryBelow="0" summaryRight="0"/>
    <pageSetUpPr fitToPage="1"/>
  </sheetPr>
  <dimension ref="B2:F54"/>
  <sheetViews>
    <sheetView showGridLines="0" workbookViewId="0">
      <selection activeCell="B6" sqref="B6"/>
    </sheetView>
  </sheetViews>
  <sheetFormatPr baseColWidth="10" defaultColWidth="8.7265625" defaultRowHeight="12.75" customHeight="1" x14ac:dyDescent="0.35"/>
  <cols>
    <col min="1" max="1" width="6.7265625" customWidth="1"/>
    <col min="2" max="2" width="68.1796875" customWidth="1"/>
    <col min="3" max="6" width="15.54296875" customWidth="1"/>
  </cols>
  <sheetData>
    <row r="2" spans="2:6" ht="16.25" customHeight="1" x14ac:dyDescent="0.35">
      <c r="B2" s="129" t="s">
        <v>349</v>
      </c>
      <c r="C2" s="129"/>
      <c r="D2" s="129"/>
      <c r="E2" s="129"/>
      <c r="F2" s="129"/>
    </row>
    <row r="4" spans="2:6" ht="12.75" customHeight="1" x14ac:dyDescent="0.35">
      <c r="B4" s="47" t="s">
        <v>350</v>
      </c>
      <c r="C4" s="47" t="s">
        <v>69</v>
      </c>
      <c r="D4" s="47" t="s">
        <v>351</v>
      </c>
      <c r="E4" s="47" t="s">
        <v>352</v>
      </c>
      <c r="F4" s="47" t="s">
        <v>353</v>
      </c>
    </row>
    <row r="6" spans="2:6" ht="12.75" customHeight="1" x14ac:dyDescent="0.35">
      <c r="B6" s="48"/>
      <c r="C6" s="49"/>
      <c r="D6" s="50"/>
      <c r="E6" s="51"/>
      <c r="F6" s="52" t="str">
        <f>IF(AND(E6= "",D6= ""), "", ROUND(ROUND(E6, 2) * ROUND(D6, 3), 2))</f>
        <v/>
      </c>
    </row>
    <row r="8" spans="2:6" ht="12.75" customHeight="1" x14ac:dyDescent="0.35">
      <c r="B8" s="48"/>
      <c r="C8" s="49"/>
      <c r="D8" s="50"/>
      <c r="E8" s="51"/>
      <c r="F8" s="52" t="str">
        <f>IF(AND(E8= "",D8= ""), "", ROUND(ROUND(E8, 2) * ROUND(D8, 3), 2))</f>
        <v/>
      </c>
    </row>
    <row r="10" spans="2:6" ht="12.75" customHeight="1" x14ac:dyDescent="0.35">
      <c r="B10" s="48"/>
      <c r="C10" s="49"/>
      <c r="D10" s="50"/>
      <c r="E10" s="51"/>
      <c r="F10" s="52" t="str">
        <f>IF(AND(E10= "",D10= ""), "", ROUND(ROUND(E10, 2) * ROUND(D10, 3), 2))</f>
        <v/>
      </c>
    </row>
    <row r="12" spans="2:6" ht="12.75" customHeight="1" x14ac:dyDescent="0.35">
      <c r="B12" s="48"/>
      <c r="C12" s="49"/>
      <c r="D12" s="50"/>
      <c r="E12" s="51"/>
      <c r="F12" s="52" t="str">
        <f>IF(AND(E12= "",D12= ""), "", ROUND(ROUND(E12, 2) * ROUND(D12, 3), 2))</f>
        <v/>
      </c>
    </row>
    <row r="14" spans="2:6" ht="12.75" customHeight="1" x14ac:dyDescent="0.35">
      <c r="B14" s="48"/>
      <c r="C14" s="49"/>
      <c r="D14" s="50"/>
      <c r="E14" s="51"/>
      <c r="F14" s="52" t="str">
        <f>IF(AND(E14= "",D14= ""), "", ROUND(ROUND(E14, 2) * ROUND(D14, 3), 2))</f>
        <v/>
      </c>
    </row>
    <row r="16" spans="2:6" ht="12.75" customHeight="1" x14ac:dyDescent="0.35">
      <c r="B16" s="48"/>
      <c r="C16" s="49"/>
      <c r="D16" s="50"/>
      <c r="E16" s="51"/>
      <c r="F16" s="52" t="str">
        <f>IF(AND(E16= "",D16= ""), "", ROUND(ROUND(E16, 2) * ROUND(D16, 3), 2))</f>
        <v/>
      </c>
    </row>
    <row r="18" spans="2:6" ht="12.75" customHeight="1" x14ac:dyDescent="0.35">
      <c r="B18" s="48"/>
      <c r="C18" s="49"/>
      <c r="D18" s="50"/>
      <c r="E18" s="51"/>
      <c r="F18" s="52" t="str">
        <f>IF(AND(E18= "",D18= ""), "", ROUND(ROUND(E18, 2) * ROUND(D18, 3), 2))</f>
        <v/>
      </c>
    </row>
    <row r="20" spans="2:6" ht="12.75" customHeight="1" x14ac:dyDescent="0.35">
      <c r="B20" s="48"/>
      <c r="C20" s="49"/>
      <c r="D20" s="50"/>
      <c r="E20" s="51"/>
      <c r="F20" s="52" t="str">
        <f>IF(AND(E20= "",D20= ""), "", ROUND(ROUND(E20, 2) * ROUND(D20, 3), 2))</f>
        <v/>
      </c>
    </row>
    <row r="22" spans="2:6" ht="12.75" customHeight="1" x14ac:dyDescent="0.35">
      <c r="B22" s="48"/>
      <c r="C22" s="49"/>
      <c r="D22" s="50"/>
      <c r="E22" s="51"/>
      <c r="F22" s="52" t="str">
        <f>IF(AND(E22= "",D22= ""), "", ROUND(ROUND(E22, 2) * ROUND(D22, 3), 2))</f>
        <v/>
      </c>
    </row>
    <row r="24" spans="2:6" ht="12.75" customHeight="1" x14ac:dyDescent="0.35">
      <c r="B24" s="48"/>
      <c r="C24" s="49"/>
      <c r="D24" s="50"/>
      <c r="E24" s="51"/>
      <c r="F24" s="52" t="str">
        <f>IF(AND(E24= "",D24= ""), "", ROUND(ROUND(E24, 2) * ROUND(D24, 3), 2))</f>
        <v/>
      </c>
    </row>
    <row r="26" spans="2:6" ht="12.75" customHeight="1" x14ac:dyDescent="0.35">
      <c r="B26" s="48"/>
      <c r="C26" s="49"/>
      <c r="D26" s="50"/>
      <c r="E26" s="51"/>
      <c r="F26" s="52" t="str">
        <f>IF(AND(E26= "",D26= ""), "", ROUND(ROUND(E26, 2) * ROUND(D26, 3), 2))</f>
        <v/>
      </c>
    </row>
    <row r="28" spans="2:6" ht="12.75" customHeight="1" x14ac:dyDescent="0.35">
      <c r="B28" s="48"/>
      <c r="C28" s="49"/>
      <c r="D28" s="50"/>
      <c r="E28" s="51"/>
      <c r="F28" s="52" t="str">
        <f>IF(AND(E28= "",D28= ""), "", ROUND(ROUND(E28, 2) * ROUND(D28, 3), 2))</f>
        <v/>
      </c>
    </row>
    <row r="30" spans="2:6" ht="12.75" customHeight="1" x14ac:dyDescent="0.35">
      <c r="B30" s="48"/>
      <c r="C30" s="49"/>
      <c r="D30" s="50"/>
      <c r="E30" s="51"/>
      <c r="F30" s="52" t="str">
        <f>IF(AND(E30= "",D30= ""), "", ROUND(ROUND(E30, 2) * ROUND(D30, 3), 2))</f>
        <v/>
      </c>
    </row>
    <row r="32" spans="2:6" ht="12.75" customHeight="1" x14ac:dyDescent="0.35">
      <c r="B32" s="48"/>
      <c r="C32" s="49"/>
      <c r="D32" s="50"/>
      <c r="E32" s="51"/>
      <c r="F32" s="52" t="str">
        <f>IF(AND(E32= "",D32= ""), "", ROUND(ROUND(E32, 2) * ROUND(D32, 3), 2))</f>
        <v/>
      </c>
    </row>
    <row r="34" spans="2:6" ht="12.75" customHeight="1" x14ac:dyDescent="0.35">
      <c r="B34" s="48"/>
      <c r="C34" s="49"/>
      <c r="D34" s="50"/>
      <c r="E34" s="51"/>
      <c r="F34" s="52" t="str">
        <f>IF(AND(E34= "",D34= ""), "", ROUND(ROUND(E34, 2) * ROUND(D34, 3), 2))</f>
        <v/>
      </c>
    </row>
    <row r="36" spans="2:6" ht="12.75" customHeight="1" x14ac:dyDescent="0.35">
      <c r="B36" s="48"/>
      <c r="C36" s="49"/>
      <c r="D36" s="50"/>
      <c r="E36" s="51"/>
      <c r="F36" s="52" t="str">
        <f>IF(AND(E36= "",D36= ""), "", ROUND(ROUND(E36, 2) * ROUND(D36, 3), 2))</f>
        <v/>
      </c>
    </row>
    <row r="38" spans="2:6" ht="12.75" customHeight="1" x14ac:dyDescent="0.35">
      <c r="B38" s="48"/>
      <c r="C38" s="49"/>
      <c r="D38" s="50"/>
      <c r="E38" s="51"/>
      <c r="F38" s="52" t="str">
        <f>IF(AND(E38= "",D38= ""), "", ROUND(ROUND(E38, 2) * ROUND(D38, 3), 2))</f>
        <v/>
      </c>
    </row>
    <row r="40" spans="2:6" ht="12.75" customHeight="1" x14ac:dyDescent="0.35">
      <c r="B40" s="48"/>
      <c r="C40" s="49"/>
      <c r="D40" s="50"/>
      <c r="E40" s="51"/>
      <c r="F40" s="52" t="str">
        <f>IF(AND(E40= "",D40= ""), "", ROUND(ROUND(E40, 2) * ROUND(D40, 3), 2))</f>
        <v/>
      </c>
    </row>
    <row r="42" spans="2:6" ht="12.75" customHeight="1" x14ac:dyDescent="0.35">
      <c r="B42" s="48"/>
      <c r="C42" s="49"/>
      <c r="D42" s="50"/>
      <c r="E42" s="51"/>
      <c r="F42" s="52" t="str">
        <f>IF(AND(E42= "",D42= ""), "", ROUND(ROUND(E42, 2) * ROUND(D42, 3), 2))</f>
        <v/>
      </c>
    </row>
    <row r="44" spans="2:6" ht="12.75" customHeight="1" x14ac:dyDescent="0.35">
      <c r="B44" s="48"/>
      <c r="C44" s="49"/>
      <c r="D44" s="50"/>
      <c r="E44" s="51"/>
      <c r="F44" s="52" t="str">
        <f>IF(AND(E44= "",D44= ""), "", ROUND(ROUND(E44, 2) * ROUND(D44, 3), 2))</f>
        <v/>
      </c>
    </row>
    <row r="46" spans="2:6" ht="12.75" customHeight="1" x14ac:dyDescent="0.35">
      <c r="B46" s="48"/>
      <c r="C46" s="49"/>
      <c r="D46" s="50"/>
      <c r="E46" s="51"/>
      <c r="F46" s="52" t="str">
        <f>IF(AND(E46= "",D46= ""), "", ROUND(ROUND(E46, 2) * ROUND(D46, 3), 2))</f>
        <v/>
      </c>
    </row>
    <row r="48" spans="2:6" ht="12.75" customHeight="1" x14ac:dyDescent="0.35">
      <c r="B48" s="48"/>
      <c r="C48" s="49"/>
      <c r="D48" s="50"/>
      <c r="E48" s="51"/>
      <c r="F48" s="52" t="str">
        <f>IF(AND(E48= "",D48= ""), "", ROUND(ROUND(E48, 2) * ROUND(D48, 3), 2))</f>
        <v/>
      </c>
    </row>
    <row r="50" spans="2:6" ht="12.75" customHeight="1" x14ac:dyDescent="0.35">
      <c r="B50" s="48"/>
      <c r="C50" s="49"/>
      <c r="D50" s="50"/>
      <c r="E50" s="51"/>
      <c r="F50" s="52" t="str">
        <f>IF(AND(E50= "",D50= ""), "", ROUND(ROUND(E50, 2) * ROUND(D50, 3), 2))</f>
        <v/>
      </c>
    </row>
    <row r="52" spans="2:6" ht="12.75" customHeight="1" x14ac:dyDescent="0.35">
      <c r="B52" s="48"/>
      <c r="C52" s="49"/>
      <c r="D52" s="50"/>
      <c r="E52" s="51"/>
      <c r="F52" s="52" t="str">
        <f>IF(AND(E52= "",D52= ""), "", ROUND(ROUND(E52, 2) * ROUND(D52, 3), 2))</f>
        <v/>
      </c>
    </row>
    <row r="54" spans="2:6" ht="12.75" customHeight="1" x14ac:dyDescent="0.35">
      <c r="B54" s="48"/>
      <c r="C54" s="49"/>
      <c r="D54" s="50"/>
      <c r="E54" s="51"/>
      <c r="F54" s="52" t="str">
        <f>IF(AND(E54= "",D54= ""), "", ROUND(ROUND(E54, 2) * ROUND(D54, 3), 2))</f>
        <v/>
      </c>
    </row>
  </sheetData>
  <sheetProtection password="E95E" sheet="1" objects="1" selectLockedCells="1"/>
  <mergeCells count="1">
    <mergeCell ref="B2:F2"/>
  </mergeCells>
  <pageMargins left="0.70866141732282995" right="0.70866141732282995" top="0.74803149606299002" bottom="0.74803149606299002" header="0.31496062992126" footer="0.31496062992126"/>
  <pageSetup paperSize="9"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28</vt:i4>
      </vt:variant>
    </vt:vector>
  </HeadingPairs>
  <TitlesOfParts>
    <vt:vector size="34" baseType="lpstr">
      <vt:lpstr>Page de garde</vt:lpstr>
      <vt:lpstr>DPGF</vt:lpstr>
      <vt:lpstr>Paramètres</vt:lpstr>
      <vt:lpstr>Version</vt:lpstr>
      <vt:lpstr>Coordonnées Entreprise</vt:lpstr>
      <vt:lpstr>Prestations supplémentaires</vt:lpstr>
      <vt:lpstr>CODELOT</vt:lpstr>
      <vt:lpstr>CPVILLEDOSSIER</vt:lpstr>
      <vt:lpstr>DATEVALEUR</vt:lpstr>
      <vt:lpstr>DPGF!Impression_des_titres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Jean-Damien BRAULT</dc:creator>
  <cp:lastModifiedBy>Jean-Damien  BRAULT</cp:lastModifiedBy>
  <dcterms:created xsi:type="dcterms:W3CDTF">2025-10-30T09:39:32Z</dcterms:created>
  <dcterms:modified xsi:type="dcterms:W3CDTF">2025-10-30T10:15:38Z</dcterms:modified>
</cp:coreProperties>
</file>